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erome\Downloads\"/>
    </mc:Choice>
  </mc:AlternateContent>
  <xr:revisionPtr revIDLastSave="0" documentId="13_ncr:1_{817F2F6E-B193-4229-A241-4269233BF61C}" xr6:coauthVersionLast="47" xr6:coauthVersionMax="47" xr10:uidLastSave="{00000000-0000-0000-0000-000000000000}"/>
  <bookViews>
    <workbookView xWindow="-120" yWindow="-120" windowWidth="20730" windowHeight="11160" firstSheet="3" activeTab="3" xr2:uid="{00000000-000D-0000-FFFF-FFFF00000000}"/>
  </bookViews>
  <sheets>
    <sheet name="DISPOSITIFS" sheetId="1" state="hidden" r:id="rId1"/>
    <sheet name="MODULES" sheetId="4" state="hidden" r:id="rId2"/>
    <sheet name="GESTION" sheetId="5" state="hidden" r:id="rId3"/>
    <sheet name="SYNTHÈSE" sheetId="6" r:id="rId4"/>
  </sheets>
  <definedNames>
    <definedName name="haut" localSheetId="0">DISPOSITIFS!#REF!</definedName>
    <definedName name="haut" localSheetId="1">MODULES!$Z$3</definedName>
    <definedName name="Objectifs" localSheetId="1">MODULES!#REF!</definedName>
    <definedName name="Objectifs">DISPOSITIFS!$AG$8:$AG$22</definedName>
    <definedName name="Orientation" localSheetId="1">MODULES!#REF!</definedName>
    <definedName name="Orientation">DISPOSITIFS!$AE$7</definedName>
    <definedName name="_xlnm.Print_Area" localSheetId="0">DISPOSITIFS!$A$3:$Y$15</definedName>
    <definedName name="_xlnm.Print_Area" localSheetId="2">GESTION!$A$1:$AQ$45</definedName>
    <definedName name="_xlnm.Print_Area" localSheetId="1">MODULES!$A$1:$AJ$45</definedName>
  </definedNames>
  <calcPr calcId="181029"/>
</workbook>
</file>

<file path=xl/calcChain.xml><?xml version="1.0" encoding="utf-8"?>
<calcChain xmlns="http://schemas.openxmlformats.org/spreadsheetml/2006/main">
  <c r="AS45" i="5" l="1"/>
  <c r="AR45" i="5"/>
  <c r="AP45" i="5"/>
  <c r="AO45" i="5"/>
  <c r="AN45" i="5"/>
  <c r="AM45" i="5"/>
  <c r="AK45" i="5"/>
  <c r="AH45" i="5"/>
  <c r="AF45" i="5"/>
  <c r="AD45" i="5"/>
  <c r="Y45" i="5"/>
  <c r="X45" i="5"/>
  <c r="AT45" i="5" s="1"/>
  <c r="K45" i="5"/>
  <c r="H45" i="5"/>
  <c r="AJ45" i="5" s="1"/>
  <c r="AL45" i="5" s="1"/>
  <c r="C45" i="5"/>
  <c r="AS44" i="5"/>
  <c r="AR44" i="5"/>
  <c r="AP44" i="5"/>
  <c r="AO44" i="5"/>
  <c r="AN44" i="5"/>
  <c r="AM44" i="5"/>
  <c r="AK44" i="5"/>
  <c r="AH44" i="5"/>
  <c r="AF44" i="5"/>
  <c r="AD44" i="5"/>
  <c r="Y44" i="5"/>
  <c r="X44" i="5"/>
  <c r="AT44" i="5" s="1"/>
  <c r="K44" i="5"/>
  <c r="H44" i="5"/>
  <c r="C44" i="5"/>
  <c r="AS43" i="5"/>
  <c r="AR43" i="5"/>
  <c r="AP43" i="5"/>
  <c r="AO43" i="5"/>
  <c r="AK43" i="5"/>
  <c r="AH43" i="5"/>
  <c r="AF43" i="5"/>
  <c r="Y43" i="5"/>
  <c r="X43" i="5"/>
  <c r="AT43" i="5" s="1"/>
  <c r="K43" i="5"/>
  <c r="AN43" i="5" s="1"/>
  <c r="H43" i="5"/>
  <c r="AD43" i="5" s="1"/>
  <c r="C43" i="5"/>
  <c r="AS42" i="5"/>
  <c r="AR42" i="5"/>
  <c r="AP42" i="5"/>
  <c r="AO42" i="5"/>
  <c r="AN42" i="5"/>
  <c r="H42" i="5"/>
  <c r="AK42" i="5"/>
  <c r="AF42" i="5"/>
  <c r="AH42" i="5"/>
  <c r="X42" i="5"/>
  <c r="AT42" i="5" s="1"/>
  <c r="K42" i="5"/>
  <c r="AM42" i="5" s="1"/>
  <c r="C42" i="5"/>
  <c r="AS41" i="5"/>
  <c r="AR41" i="5"/>
  <c r="AP41" i="5"/>
  <c r="AO41" i="5"/>
  <c r="AN41" i="5"/>
  <c r="AM41" i="5"/>
  <c r="AK41" i="5"/>
  <c r="AH41" i="5"/>
  <c r="AF41" i="5"/>
  <c r="AD41" i="5"/>
  <c r="Y41" i="5"/>
  <c r="X41" i="5"/>
  <c r="AT41" i="5" s="1"/>
  <c r="K41" i="5"/>
  <c r="AE41" i="5" s="1"/>
  <c r="H41" i="5"/>
  <c r="AJ41" i="5" s="1"/>
  <c r="AL41" i="5" s="1"/>
  <c r="C41" i="5"/>
  <c r="AS40" i="5"/>
  <c r="AR40" i="5"/>
  <c r="AP40" i="5"/>
  <c r="AO40" i="5"/>
  <c r="AN40" i="5"/>
  <c r="AM40" i="5"/>
  <c r="AK40" i="5"/>
  <c r="AJ40" i="5"/>
  <c r="AH40" i="5"/>
  <c r="AG40" i="5"/>
  <c r="AF40" i="5"/>
  <c r="AE40" i="5"/>
  <c r="AD40" i="5"/>
  <c r="Y40" i="5"/>
  <c r="X40" i="5"/>
  <c r="AT40" i="5" s="1"/>
  <c r="C40" i="5"/>
  <c r="AS39" i="5"/>
  <c r="AR39" i="5"/>
  <c r="AP39" i="5"/>
  <c r="AO39" i="5"/>
  <c r="AM39" i="5"/>
  <c r="AK39" i="5"/>
  <c r="AH39" i="5"/>
  <c r="AF39" i="5"/>
  <c r="X39" i="5"/>
  <c r="AT39" i="5" s="1"/>
  <c r="K39" i="5"/>
  <c r="AN39" i="5" s="1"/>
  <c r="H39" i="5"/>
  <c r="AG39" i="5" s="1"/>
  <c r="C39" i="5"/>
  <c r="AS38" i="5"/>
  <c r="AR38" i="5"/>
  <c r="AP38" i="5"/>
  <c r="AO38" i="5"/>
  <c r="AN38" i="5"/>
  <c r="AK38" i="5"/>
  <c r="AH38" i="5"/>
  <c r="AF38" i="5"/>
  <c r="AD38" i="5"/>
  <c r="Y38" i="5"/>
  <c r="X38" i="5"/>
  <c r="AT38" i="5" s="1"/>
  <c r="K38" i="5"/>
  <c r="AM38" i="5" s="1"/>
  <c r="AQ38" i="5" s="1"/>
  <c r="H38" i="5"/>
  <c r="C38" i="5"/>
  <c r="B38" i="5"/>
  <c r="AS37" i="5"/>
  <c r="AR37" i="5"/>
  <c r="AP37" i="5"/>
  <c r="AO37" i="5"/>
  <c r="AN37" i="5"/>
  <c r="AK37" i="5"/>
  <c r="AH37" i="5"/>
  <c r="AF37" i="5"/>
  <c r="AD37" i="5"/>
  <c r="Y37" i="5"/>
  <c r="X37" i="5"/>
  <c r="AT37" i="5" s="1"/>
  <c r="K37" i="5"/>
  <c r="H37" i="5"/>
  <c r="AJ37" i="5" s="1"/>
  <c r="C37" i="5"/>
  <c r="AS36" i="5"/>
  <c r="AR36" i="5"/>
  <c r="K36" i="5"/>
  <c r="AM36" i="5" s="1"/>
  <c r="AO36" i="5"/>
  <c r="AP36" i="5"/>
  <c r="H36" i="5"/>
  <c r="AK36" i="5"/>
  <c r="AF36" i="5"/>
  <c r="AH36" i="5"/>
  <c r="Y36" i="5"/>
  <c r="X36" i="5"/>
  <c r="AT36" i="5" s="1"/>
  <c r="C36" i="5"/>
  <c r="AS35" i="5"/>
  <c r="AR35" i="5"/>
  <c r="AP35" i="5"/>
  <c r="AO35" i="5"/>
  <c r="AK35" i="5"/>
  <c r="AH35" i="5"/>
  <c r="AF35" i="5"/>
  <c r="AD35" i="5"/>
  <c r="Y35" i="5"/>
  <c r="X35" i="5"/>
  <c r="AT35" i="5" s="1"/>
  <c r="K35" i="5"/>
  <c r="AN35" i="5" s="1"/>
  <c r="H35" i="5"/>
  <c r="AJ35" i="5" s="1"/>
  <c r="AL35" i="5" s="1"/>
  <c r="C35" i="5"/>
  <c r="AS34" i="5"/>
  <c r="AR34" i="5"/>
  <c r="AO34" i="5"/>
  <c r="AP34" i="5"/>
  <c r="AN34" i="5"/>
  <c r="AK34" i="5"/>
  <c r="AF34" i="5"/>
  <c r="AH34" i="5"/>
  <c r="AD34" i="5"/>
  <c r="Y34" i="5"/>
  <c r="X34" i="5"/>
  <c r="AT34" i="5" s="1"/>
  <c r="K34" i="5"/>
  <c r="AM34" i="5" s="1"/>
  <c r="H34" i="5"/>
  <c r="C34" i="5"/>
  <c r="B34" i="5"/>
  <c r="AS33" i="5"/>
  <c r="AR33" i="5"/>
  <c r="AP33" i="5"/>
  <c r="AO33" i="5"/>
  <c r="AN33" i="5"/>
  <c r="AM33" i="5"/>
  <c r="AK33" i="5"/>
  <c r="AH33" i="5"/>
  <c r="AF33" i="5"/>
  <c r="AD33" i="5"/>
  <c r="Y33" i="5"/>
  <c r="X33" i="5"/>
  <c r="AT33" i="5" s="1"/>
  <c r="K33" i="5"/>
  <c r="AE33" i="5" s="1"/>
  <c r="H33" i="5"/>
  <c r="AJ33" i="5" s="1"/>
  <c r="AL33" i="5" s="1"/>
  <c r="C33" i="5"/>
  <c r="AS32" i="5"/>
  <c r="AR32" i="5"/>
  <c r="AP32" i="5"/>
  <c r="AO32" i="5"/>
  <c r="AK32" i="5"/>
  <c r="AH32" i="5"/>
  <c r="AF32" i="5"/>
  <c r="Y32" i="5"/>
  <c r="X32" i="5"/>
  <c r="AT32" i="5" s="1"/>
  <c r="K32" i="5"/>
  <c r="H32" i="5"/>
  <c r="AJ32" i="5" s="1"/>
  <c r="C32" i="5"/>
  <c r="AS31" i="5"/>
  <c r="AR31" i="5"/>
  <c r="AP31" i="5"/>
  <c r="AO31" i="5"/>
  <c r="AK31" i="5"/>
  <c r="AH31" i="5"/>
  <c r="AF31" i="5"/>
  <c r="Y31" i="5"/>
  <c r="X31" i="5"/>
  <c r="AT31" i="5" s="1"/>
  <c r="K31" i="5"/>
  <c r="V12" i="1" s="1"/>
  <c r="H31" i="5"/>
  <c r="AJ31" i="5" s="1"/>
  <c r="C31" i="5"/>
  <c r="AS30" i="5"/>
  <c r="AR30" i="5"/>
  <c r="AP30" i="5"/>
  <c r="AO30" i="5"/>
  <c r="AK30" i="5"/>
  <c r="AH30" i="5"/>
  <c r="AF30" i="5"/>
  <c r="X30" i="5"/>
  <c r="AT30" i="5" s="1"/>
  <c r="K30" i="5"/>
  <c r="AM30" i="5" s="1"/>
  <c r="H30" i="5"/>
  <c r="AD30" i="5" s="1"/>
  <c r="C30" i="5"/>
  <c r="B30" i="5"/>
  <c r="AS29" i="5"/>
  <c r="AR29" i="5"/>
  <c r="AP29" i="5"/>
  <c r="AO29" i="5"/>
  <c r="AN29" i="5"/>
  <c r="AM29" i="5"/>
  <c r="AK29" i="5"/>
  <c r="AH29" i="5"/>
  <c r="AF29" i="5"/>
  <c r="AD29" i="5"/>
  <c r="Y29" i="5"/>
  <c r="X29" i="5"/>
  <c r="AT29" i="5" s="1"/>
  <c r="K29" i="5"/>
  <c r="H29" i="5"/>
  <c r="C29" i="5"/>
  <c r="AS28" i="5"/>
  <c r="AR28" i="5"/>
  <c r="AP28" i="5"/>
  <c r="AO28" i="5"/>
  <c r="AN28" i="5"/>
  <c r="AK28" i="5"/>
  <c r="AH28" i="5"/>
  <c r="AF28" i="5"/>
  <c r="AD28" i="5"/>
  <c r="X28" i="5"/>
  <c r="AT28" i="5" s="1"/>
  <c r="K28" i="5"/>
  <c r="AM28" i="5" s="1"/>
  <c r="AQ28" i="5" s="1"/>
  <c r="H28" i="5"/>
  <c r="AJ28" i="5" s="1"/>
  <c r="AL28" i="5" s="1"/>
  <c r="C28" i="5"/>
  <c r="AS27" i="5"/>
  <c r="AR27" i="5"/>
  <c r="AP27" i="5"/>
  <c r="AO27" i="5"/>
  <c r="AN27" i="5"/>
  <c r="AK27" i="5"/>
  <c r="AH27" i="5"/>
  <c r="AF27" i="5"/>
  <c r="X27" i="5"/>
  <c r="AT27" i="5" s="1"/>
  <c r="K27" i="5"/>
  <c r="AM27" i="5" s="1"/>
  <c r="AQ27" i="5" s="1"/>
  <c r="H27" i="5"/>
  <c r="AJ27" i="5" s="1"/>
  <c r="C27" i="5"/>
  <c r="AS26" i="5"/>
  <c r="AR26" i="5"/>
  <c r="AP26" i="5"/>
  <c r="AO26" i="5"/>
  <c r="AN26" i="5"/>
  <c r="AK26" i="5"/>
  <c r="AH26" i="5"/>
  <c r="AF26" i="5"/>
  <c r="Y26" i="5"/>
  <c r="X26" i="5"/>
  <c r="AT26" i="5" s="1"/>
  <c r="K26" i="5"/>
  <c r="AM26" i="5" s="1"/>
  <c r="AQ26" i="5" s="1"/>
  <c r="H26" i="5"/>
  <c r="AD26" i="5" s="1"/>
  <c r="C26" i="5"/>
  <c r="B26" i="5"/>
  <c r="AS25" i="5"/>
  <c r="AR25" i="5"/>
  <c r="AP25" i="5"/>
  <c r="AO25" i="5"/>
  <c r="AN25" i="5"/>
  <c r="AM25" i="5"/>
  <c r="AQ25" i="5" s="1"/>
  <c r="AK25" i="5"/>
  <c r="AH25" i="5"/>
  <c r="AF25" i="5"/>
  <c r="AD25" i="5"/>
  <c r="Y25" i="5"/>
  <c r="X25" i="5"/>
  <c r="AT25" i="5" s="1"/>
  <c r="K25" i="5"/>
  <c r="H25" i="5"/>
  <c r="AJ25" i="5" s="1"/>
  <c r="AL25" i="5" s="1"/>
  <c r="C25" i="5"/>
  <c r="AS24" i="5"/>
  <c r="AR24" i="5"/>
  <c r="AP24" i="5"/>
  <c r="AO24" i="5"/>
  <c r="AN24" i="5"/>
  <c r="AK24" i="5"/>
  <c r="AH24" i="5"/>
  <c r="AF24" i="5"/>
  <c r="AD24" i="5"/>
  <c r="Y24" i="5"/>
  <c r="X24" i="5"/>
  <c r="AT24" i="5" s="1"/>
  <c r="K24" i="5"/>
  <c r="AM24" i="5" s="1"/>
  <c r="H24" i="5"/>
  <c r="C24" i="5"/>
  <c r="AS23" i="5"/>
  <c r="AR23" i="5"/>
  <c r="AP23" i="5"/>
  <c r="AO23" i="5"/>
  <c r="AN23" i="5"/>
  <c r="AK23" i="5"/>
  <c r="AH23" i="5"/>
  <c r="AF23" i="5"/>
  <c r="AD23" i="5"/>
  <c r="X23" i="5"/>
  <c r="AT23" i="5" s="1"/>
  <c r="K23" i="5"/>
  <c r="AM23" i="5" s="1"/>
  <c r="AQ23" i="5" s="1"/>
  <c r="H23" i="5"/>
  <c r="AJ23" i="5" s="1"/>
  <c r="C23" i="5"/>
  <c r="AS22" i="5"/>
  <c r="AR22" i="5"/>
  <c r="AP22" i="5"/>
  <c r="AO22" i="5"/>
  <c r="AN22" i="5"/>
  <c r="AM22" i="5"/>
  <c r="AK22" i="5"/>
  <c r="AH22" i="5"/>
  <c r="AF22" i="5"/>
  <c r="X22" i="5"/>
  <c r="AT22" i="5" s="1"/>
  <c r="K22" i="5"/>
  <c r="H22" i="5"/>
  <c r="AD22" i="5" s="1"/>
  <c r="C22" i="5"/>
  <c r="B22" i="5"/>
  <c r="AS21" i="5"/>
  <c r="AR21" i="5"/>
  <c r="AP21" i="5"/>
  <c r="AO21" i="5"/>
  <c r="AN21" i="5"/>
  <c r="AM21" i="5"/>
  <c r="AK21" i="5"/>
  <c r="AH21" i="5"/>
  <c r="AF21" i="5"/>
  <c r="AD21" i="5"/>
  <c r="Y21" i="5"/>
  <c r="X21" i="5"/>
  <c r="AT21" i="5" s="1"/>
  <c r="K21" i="5"/>
  <c r="AE21" i="5" s="1"/>
  <c r="H21" i="5"/>
  <c r="AJ21" i="5" s="1"/>
  <c r="AL21" i="5" s="1"/>
  <c r="C21" i="5"/>
  <c r="AS20" i="5"/>
  <c r="AR20" i="5"/>
  <c r="AP20" i="5"/>
  <c r="AO20" i="5"/>
  <c r="AN20" i="5"/>
  <c r="AM20" i="5"/>
  <c r="AK20" i="5"/>
  <c r="AH20" i="5"/>
  <c r="AF20" i="5"/>
  <c r="AD20" i="5"/>
  <c r="Y20" i="5"/>
  <c r="X20" i="5"/>
  <c r="AT20" i="5" s="1"/>
  <c r="K20" i="5"/>
  <c r="H20" i="5"/>
  <c r="C20" i="5"/>
  <c r="AS19" i="5"/>
  <c r="AR19" i="5"/>
  <c r="AP19" i="5"/>
  <c r="AO19" i="5"/>
  <c r="AN19" i="5"/>
  <c r="AK19" i="5"/>
  <c r="AH19" i="5"/>
  <c r="AF19" i="5"/>
  <c r="X19" i="5"/>
  <c r="AT19" i="5" s="1"/>
  <c r="K19" i="5"/>
  <c r="AM19" i="5" s="1"/>
  <c r="AQ19" i="5" s="1"/>
  <c r="H19" i="5"/>
  <c r="AD19" i="5" s="1"/>
  <c r="C19" i="5"/>
  <c r="AS18" i="5"/>
  <c r="AR18" i="5"/>
  <c r="AP18" i="5"/>
  <c r="AO18" i="5"/>
  <c r="AN18" i="5"/>
  <c r="AM18" i="5"/>
  <c r="AQ18" i="5" s="1"/>
  <c r="AK18" i="5"/>
  <c r="AH18" i="5"/>
  <c r="AF18" i="5"/>
  <c r="X18" i="5"/>
  <c r="AT18" i="5" s="1"/>
  <c r="K18" i="5"/>
  <c r="H18" i="5"/>
  <c r="AJ18" i="5" s="1"/>
  <c r="AL18" i="5" s="1"/>
  <c r="C18" i="5"/>
  <c r="B18" i="5"/>
  <c r="AS17" i="5"/>
  <c r="AR17" i="5"/>
  <c r="AP17" i="5"/>
  <c r="AO17" i="5"/>
  <c r="AN17" i="5"/>
  <c r="AM17" i="5"/>
  <c r="AK17" i="5"/>
  <c r="AH17" i="5"/>
  <c r="AF17" i="5"/>
  <c r="AD17" i="5"/>
  <c r="Y17" i="5"/>
  <c r="X17" i="5"/>
  <c r="AT17" i="5" s="1"/>
  <c r="K17" i="5"/>
  <c r="H17" i="5"/>
  <c r="AJ17" i="5" s="1"/>
  <c r="AL17" i="5" s="1"/>
  <c r="C17" i="5"/>
  <c r="AS16" i="5"/>
  <c r="AR16" i="5"/>
  <c r="AP16" i="5"/>
  <c r="AO16" i="5"/>
  <c r="AN16" i="5"/>
  <c r="AK16" i="5"/>
  <c r="AH16" i="5"/>
  <c r="AF16" i="5"/>
  <c r="X16" i="5"/>
  <c r="AT16" i="5" s="1"/>
  <c r="K16" i="5"/>
  <c r="H16" i="5"/>
  <c r="AD16" i="5" s="1"/>
  <c r="C16" i="5"/>
  <c r="AS15" i="5"/>
  <c r="AR15" i="5"/>
  <c r="AP15" i="5"/>
  <c r="AO15" i="5"/>
  <c r="AN15" i="5"/>
  <c r="AK15" i="5"/>
  <c r="AH15" i="5"/>
  <c r="AF15" i="5"/>
  <c r="X15" i="5"/>
  <c r="AT15" i="5" s="1"/>
  <c r="K15" i="5"/>
  <c r="AM15" i="5" s="1"/>
  <c r="H15" i="5"/>
  <c r="AD15" i="5" s="1"/>
  <c r="C15" i="5"/>
  <c r="AV14" i="5"/>
  <c r="AS14" i="5"/>
  <c r="AR14" i="5"/>
  <c r="AP14" i="5"/>
  <c r="AO14" i="5"/>
  <c r="AN14" i="5"/>
  <c r="AK14" i="5"/>
  <c r="AJ14" i="5"/>
  <c r="AL14" i="5" s="1"/>
  <c r="AH14" i="5"/>
  <c r="AG14" i="5"/>
  <c r="AF14" i="5"/>
  <c r="Y14" i="5"/>
  <c r="X14" i="5"/>
  <c r="AT14" i="5" s="1"/>
  <c r="K14" i="5"/>
  <c r="AM14" i="5" s="1"/>
  <c r="AQ14" i="5" s="1"/>
  <c r="H14" i="5"/>
  <c r="AD14" i="5" s="1"/>
  <c r="C14" i="5"/>
  <c r="B14" i="5"/>
  <c r="AS13" i="5"/>
  <c r="AR13" i="5"/>
  <c r="AP13" i="5"/>
  <c r="AO13" i="5"/>
  <c r="AN13" i="5"/>
  <c r="AK13" i="5"/>
  <c r="AH13" i="5"/>
  <c r="AF13" i="5"/>
  <c r="X13" i="5"/>
  <c r="AT13" i="5" s="1"/>
  <c r="K13" i="5"/>
  <c r="AM13" i="5" s="1"/>
  <c r="H13" i="5"/>
  <c r="C13" i="5"/>
  <c r="AS12" i="5"/>
  <c r="AR12" i="5"/>
  <c r="AP12" i="5"/>
  <c r="AO12" i="5"/>
  <c r="AN12" i="5"/>
  <c r="AK12" i="5"/>
  <c r="AJ12" i="5"/>
  <c r="AL12" i="5" s="1"/>
  <c r="AH12" i="5"/>
  <c r="AG12" i="5"/>
  <c r="AF12" i="5"/>
  <c r="Y12" i="5"/>
  <c r="X12" i="5"/>
  <c r="AT12" i="5" s="1"/>
  <c r="K12" i="5"/>
  <c r="H12" i="5"/>
  <c r="AD12" i="5" s="1"/>
  <c r="C12" i="5"/>
  <c r="AS11" i="5"/>
  <c r="AR11" i="5"/>
  <c r="AP11" i="5"/>
  <c r="AO11" i="5"/>
  <c r="AN11" i="5"/>
  <c r="AK11" i="5"/>
  <c r="AH11" i="5"/>
  <c r="AF11" i="5"/>
  <c r="X11" i="5"/>
  <c r="AT11" i="5" s="1"/>
  <c r="K11" i="5"/>
  <c r="H11" i="5"/>
  <c r="C11" i="5"/>
  <c r="AS10" i="5"/>
  <c r="AR10" i="5"/>
  <c r="AP10" i="5"/>
  <c r="AO10" i="5"/>
  <c r="AN10" i="5"/>
  <c r="AK10" i="5"/>
  <c r="AH10" i="5"/>
  <c r="AF10" i="5"/>
  <c r="X10" i="5"/>
  <c r="AT10" i="5" s="1"/>
  <c r="K10" i="5"/>
  <c r="AM10" i="5" s="1"/>
  <c r="H10" i="5"/>
  <c r="AD10" i="5" s="1"/>
  <c r="C10" i="5"/>
  <c r="B10" i="5"/>
  <c r="AS9" i="5"/>
  <c r="AR9" i="5"/>
  <c r="AP9" i="5"/>
  <c r="AO9" i="5"/>
  <c r="AN9" i="5"/>
  <c r="H9" i="5"/>
  <c r="Y9" i="5" s="1"/>
  <c r="AK9" i="5"/>
  <c r="AF9" i="5"/>
  <c r="AH9" i="5"/>
  <c r="X9" i="5"/>
  <c r="AT9" i="5" s="1"/>
  <c r="K9" i="5"/>
  <c r="AS8" i="5"/>
  <c r="AR8" i="5"/>
  <c r="AP8" i="5"/>
  <c r="AO8" i="5"/>
  <c r="AN8" i="5"/>
  <c r="AM8" i="5"/>
  <c r="AQ8" i="5" s="1"/>
  <c r="AK8" i="5"/>
  <c r="AH8" i="5"/>
  <c r="AF8" i="5"/>
  <c r="X8" i="5"/>
  <c r="AT8" i="5" s="1"/>
  <c r="K8" i="5"/>
  <c r="H8" i="5"/>
  <c r="AD8" i="5" s="1"/>
  <c r="C8" i="5"/>
  <c r="AT7" i="5"/>
  <c r="AS7" i="5"/>
  <c r="AR7" i="5"/>
  <c r="AP7" i="5"/>
  <c r="AO7" i="5"/>
  <c r="AN7" i="5"/>
  <c r="AK7" i="5"/>
  <c r="AH7" i="5"/>
  <c r="AF7" i="5"/>
  <c r="X7" i="5"/>
  <c r="K7" i="5"/>
  <c r="AM7" i="5" s="1"/>
  <c r="H7" i="5"/>
  <c r="C7" i="5"/>
  <c r="AS6" i="5"/>
  <c r="AR6" i="5"/>
  <c r="AP6" i="5"/>
  <c r="AO6" i="5"/>
  <c r="AN6" i="5"/>
  <c r="AK6" i="5"/>
  <c r="AH6" i="5"/>
  <c r="AF6" i="5"/>
  <c r="X6" i="5"/>
  <c r="AT6" i="5" s="1"/>
  <c r="K6" i="5"/>
  <c r="AM6" i="5" s="1"/>
  <c r="H6" i="5"/>
  <c r="AD6" i="5" s="1"/>
  <c r="C6" i="5"/>
  <c r="B6" i="5"/>
  <c r="BR5" i="5"/>
  <c r="AS5" i="5"/>
  <c r="AR5" i="5"/>
  <c r="AP5" i="5"/>
  <c r="AO5" i="5"/>
  <c r="AN5" i="5"/>
  <c r="AH5" i="5"/>
  <c r="AF5" i="5"/>
  <c r="K5" i="5"/>
  <c r="H5" i="5"/>
  <c r="AJ5" i="5" s="1"/>
  <c r="C5" i="5"/>
  <c r="B5" i="5"/>
  <c r="F5" i="4"/>
  <c r="F4" i="4"/>
  <c r="Y16" i="1"/>
  <c r="AM16" i="5" s="1"/>
  <c r="AQ16" i="5" s="1"/>
  <c r="H16" i="1"/>
  <c r="W15" i="1"/>
  <c r="R15" i="1"/>
  <c r="H15" i="1"/>
  <c r="W14" i="1"/>
  <c r="R14" i="1"/>
  <c r="H14" i="1"/>
  <c r="W13" i="1"/>
  <c r="R13" i="1"/>
  <c r="H13" i="1"/>
  <c r="W12" i="1"/>
  <c r="R12" i="1"/>
  <c r="H12" i="1"/>
  <c r="W11" i="1"/>
  <c r="R11" i="1"/>
  <c r="H11" i="1"/>
  <c r="W10" i="1"/>
  <c r="V10" i="1"/>
  <c r="R10" i="1"/>
  <c r="H10" i="1"/>
  <c r="W9" i="1"/>
  <c r="R9" i="1"/>
  <c r="H9" i="1"/>
  <c r="W8" i="1"/>
  <c r="R8" i="1"/>
  <c r="H8" i="1"/>
  <c r="W7" i="1"/>
  <c r="R7" i="1"/>
  <c r="H7" i="1"/>
  <c r="W6" i="1"/>
  <c r="R6" i="1"/>
  <c r="H6" i="1"/>
  <c r="W5" i="1"/>
  <c r="R5" i="1"/>
  <c r="H5" i="1"/>
  <c r="H4" i="1"/>
  <c r="AM5" i="5" l="1"/>
  <c r="AQ5" i="5" s="1"/>
  <c r="V5" i="1"/>
  <c r="AM9" i="5"/>
  <c r="V6" i="1"/>
  <c r="AE12" i="5"/>
  <c r="AI12" i="5" s="1"/>
  <c r="V7" i="1"/>
  <c r="AD13" i="5"/>
  <c r="AJ13" i="5"/>
  <c r="AL13" i="5" s="1"/>
  <c r="AG13" i="5"/>
  <c r="Y13" i="5"/>
  <c r="AD7" i="5"/>
  <c r="AJ7" i="5"/>
  <c r="AL7" i="5" s="1"/>
  <c r="AG7" i="5"/>
  <c r="Y7" i="5"/>
  <c r="AD11" i="5"/>
  <c r="AJ11" i="5"/>
  <c r="AL11" i="5" s="1"/>
  <c r="AG11" i="5"/>
  <c r="Y11" i="5"/>
  <c r="AG17" i="5"/>
  <c r="AE22" i="5"/>
  <c r="AG22" i="5"/>
  <c r="AJ22" i="5"/>
  <c r="AG25" i="5"/>
  <c r="AG45" i="5"/>
  <c r="V8" i="1"/>
  <c r="V9" i="1"/>
  <c r="V11" i="1"/>
  <c r="V13" i="1"/>
  <c r="V14" i="1"/>
  <c r="V15" i="1"/>
  <c r="AT5" i="5"/>
  <c r="AQ6" i="5"/>
  <c r="AQ7" i="5"/>
  <c r="AQ10" i="5"/>
  <c r="AE11" i="5"/>
  <c r="AI11" i="5" s="1"/>
  <c r="AQ13" i="5"/>
  <c r="AQ15" i="5"/>
  <c r="Y15" i="5"/>
  <c r="AG15" i="5"/>
  <c r="AJ15" i="5"/>
  <c r="AL15" i="5" s="1"/>
  <c r="AE17" i="5"/>
  <c r="AI17" i="5" s="1"/>
  <c r="AG21" i="5"/>
  <c r="AI21" i="5" s="1"/>
  <c r="AB21" i="5" s="1"/>
  <c r="AQ21" i="5"/>
  <c r="Y22" i="5"/>
  <c r="AE25" i="5"/>
  <c r="AI25" i="5" s="1"/>
  <c r="AE26" i="5"/>
  <c r="AI26" i="5" s="1"/>
  <c r="AG26" i="5"/>
  <c r="AJ26" i="5"/>
  <c r="AL26" i="5" s="1"/>
  <c r="AL27" i="5"/>
  <c r="AQ30" i="5"/>
  <c r="AN30" i="5"/>
  <c r="AG33" i="5"/>
  <c r="AI33" i="5" s="1"/>
  <c r="AB33" i="5" s="1"/>
  <c r="AG35" i="5"/>
  <c r="AE36" i="5"/>
  <c r="AE38" i="5"/>
  <c r="AG41" i="5"/>
  <c r="AI41" i="5" s="1"/>
  <c r="AE43" i="5"/>
  <c r="AG43" i="5"/>
  <c r="AJ43" i="5"/>
  <c r="AL43" i="5" s="1"/>
  <c r="AE45" i="5"/>
  <c r="AI45" i="5" s="1"/>
  <c r="AD5" i="5"/>
  <c r="AK5" i="5"/>
  <c r="AL5" i="5" s="1"/>
  <c r="Y6" i="5"/>
  <c r="AE6" i="5"/>
  <c r="AI6" i="5" s="1"/>
  <c r="AG6" i="5"/>
  <c r="AJ6" i="5"/>
  <c r="AL6" i="5" s="1"/>
  <c r="Y8" i="5"/>
  <c r="AE8" i="5"/>
  <c r="AI8" i="5" s="1"/>
  <c r="AG8" i="5"/>
  <c r="AJ8" i="5"/>
  <c r="AL8" i="5" s="1"/>
  <c r="Y10" i="5"/>
  <c r="AE10" i="5"/>
  <c r="AI10" i="5" s="1"/>
  <c r="AG10" i="5"/>
  <c r="AJ10" i="5"/>
  <c r="AL10" i="5" s="1"/>
  <c r="AM11" i="5"/>
  <c r="AQ11" i="5" s="1"/>
  <c r="AM12" i="5"/>
  <c r="AQ12" i="5" s="1"/>
  <c r="Y16" i="5"/>
  <c r="AE16" i="5"/>
  <c r="AI16" i="5" s="1"/>
  <c r="AG16" i="5"/>
  <c r="AJ16" i="5"/>
  <c r="AL16" i="5" s="1"/>
  <c r="AQ17" i="5"/>
  <c r="AB17" i="5" s="1"/>
  <c r="Y18" i="5"/>
  <c r="AE18" i="5"/>
  <c r="AG18" i="5"/>
  <c r="AJ20" i="5"/>
  <c r="AL20" i="5" s="1"/>
  <c r="AG20" i="5"/>
  <c r="AE20" i="5"/>
  <c r="AE32" i="5"/>
  <c r="AM32" i="5"/>
  <c r="AN32" i="5"/>
  <c r="AJ34" i="5"/>
  <c r="AE34" i="5"/>
  <c r="AE35" i="5"/>
  <c r="AM35" i="5"/>
  <c r="AJ36" i="5"/>
  <c r="AL36" i="5" s="1"/>
  <c r="AG36" i="5"/>
  <c r="AI36" i="5" s="1"/>
  <c r="AD36" i="5"/>
  <c r="AJ42" i="5"/>
  <c r="AL42" i="5" s="1"/>
  <c r="AE42" i="5"/>
  <c r="AG42" i="5"/>
  <c r="Y42" i="5"/>
  <c r="AQ42" i="5"/>
  <c r="AM43" i="5"/>
  <c r="AQ43" i="5" s="1"/>
  <c r="Y5" i="5"/>
  <c r="AE5" i="5"/>
  <c r="AG5" i="5"/>
  <c r="AE7" i="5"/>
  <c r="AI7" i="5" s="1"/>
  <c r="AB7" i="5" s="1"/>
  <c r="AQ9" i="5"/>
  <c r="AE13" i="5"/>
  <c r="AI13" i="5" s="1"/>
  <c r="AB13" i="5" s="1"/>
  <c r="AE14" i="5"/>
  <c r="AI14" i="5" s="1"/>
  <c r="AB14" i="5" s="1"/>
  <c r="AE15" i="5"/>
  <c r="AI15" i="5" s="1"/>
  <c r="AB15" i="5" s="1"/>
  <c r="AD18" i="5"/>
  <c r="AJ19" i="5"/>
  <c r="AL19" i="5" s="1"/>
  <c r="AG19" i="5"/>
  <c r="AE19" i="5"/>
  <c r="Y19" i="5"/>
  <c r="AE23" i="5"/>
  <c r="AG23" i="5"/>
  <c r="AJ24" i="5"/>
  <c r="AL24" i="5" s="1"/>
  <c r="AG24" i="5"/>
  <c r="AE24" i="5"/>
  <c r="AI24" i="5" s="1"/>
  <c r="AE28" i="5"/>
  <c r="AG28" i="5"/>
  <c r="AJ29" i="5"/>
  <c r="AL29" i="5" s="1"/>
  <c r="AG29" i="5"/>
  <c r="AE29" i="5"/>
  <c r="AJ30" i="5"/>
  <c r="AL30" i="5" s="1"/>
  <c r="AG30" i="5"/>
  <c r="AE30" i="5"/>
  <c r="AI30" i="5" s="1"/>
  <c r="Y30" i="5"/>
  <c r="AE31" i="5"/>
  <c r="AM31" i="5"/>
  <c r="AN31" i="5"/>
  <c r="AG34" i="5"/>
  <c r="AQ35" i="5"/>
  <c r="AN36" i="5"/>
  <c r="AQ36" i="5" s="1"/>
  <c r="AE37" i="5"/>
  <c r="AM37" i="5"/>
  <c r="AD42" i="5"/>
  <c r="AJ44" i="5"/>
  <c r="AL44" i="5" s="1"/>
  <c r="AG44" i="5"/>
  <c r="AE44" i="5"/>
  <c r="AQ20" i="5"/>
  <c r="AL22" i="5"/>
  <c r="AI23" i="5"/>
  <c r="AL23" i="5"/>
  <c r="AQ24" i="5"/>
  <c r="AQ29" i="5"/>
  <c r="AD31" i="5"/>
  <c r="AG31" i="5"/>
  <c r="AD32" i="5"/>
  <c r="AG32" i="5"/>
  <c r="AQ33" i="5"/>
  <c r="AG37" i="5"/>
  <c r="AI40" i="5"/>
  <c r="AL40" i="5"/>
  <c r="AB40" i="5" s="1"/>
  <c r="AQ40" i="5"/>
  <c r="AQ41" i="5"/>
  <c r="AQ44" i="5"/>
  <c r="AQ45" i="5"/>
  <c r="AB45" i="5" s="1"/>
  <c r="AB25" i="5"/>
  <c r="AB26" i="5"/>
  <c r="AB6" i="5"/>
  <c r="AB10" i="5"/>
  <c r="AB30" i="5"/>
  <c r="AB11" i="5"/>
  <c r="AB12" i="5"/>
  <c r="AB23" i="5"/>
  <c r="AI34" i="5"/>
  <c r="AI35" i="5"/>
  <c r="AL37" i="5"/>
  <c r="AQ22" i="5"/>
  <c r="AL34" i="5"/>
  <c r="AQ34" i="5"/>
  <c r="AB34" i="5" s="1"/>
  <c r="AJ9" i="5"/>
  <c r="AL9" i="5" s="1"/>
  <c r="AE9" i="5"/>
  <c r="AD9" i="5"/>
  <c r="AG9" i="5"/>
  <c r="AQ39" i="5"/>
  <c r="Y39" i="5"/>
  <c r="AJ39" i="5"/>
  <c r="AL39" i="5" s="1"/>
  <c r="AE39" i="5"/>
  <c r="AI39" i="5" s="1"/>
  <c r="AD39" i="5"/>
  <c r="AG38" i="5"/>
  <c r="AI38" i="5" s="1"/>
  <c r="AJ38" i="5"/>
  <c r="AL38" i="5" s="1"/>
  <c r="AQ37" i="5"/>
  <c r="AB35" i="5"/>
  <c r="AI32" i="5"/>
  <c r="AL32" i="5"/>
  <c r="AI31" i="5"/>
  <c r="AL31" i="5"/>
  <c r="AQ31" i="5"/>
  <c r="AE27" i="5"/>
  <c r="AD27" i="5"/>
  <c r="AG27" i="5"/>
  <c r="Y27" i="5"/>
  <c r="AI22" i="5"/>
  <c r="AI37" i="5" l="1"/>
  <c r="AB24" i="5"/>
  <c r="AI19" i="5"/>
  <c r="AB19" i="5" s="1"/>
  <c r="AI5" i="5"/>
  <c r="AI43" i="5"/>
  <c r="AB43" i="5" s="1"/>
  <c r="AB41" i="5"/>
  <c r="AB36" i="5"/>
  <c r="AB5" i="5"/>
  <c r="AB16" i="5"/>
  <c r="AB8" i="5"/>
  <c r="AB22" i="5"/>
  <c r="AI27" i="5"/>
  <c r="AI44" i="5"/>
  <c r="AB44" i="5" s="1"/>
  <c r="AI29" i="5"/>
  <c r="AB29" i="5" s="1"/>
  <c r="AI28" i="5"/>
  <c r="AB28" i="5" s="1"/>
  <c r="AI42" i="5"/>
  <c r="AB42" i="5" s="1"/>
  <c r="AQ32" i="5"/>
  <c r="AI20" i="5"/>
  <c r="AB20" i="5" s="1"/>
  <c r="AI18" i="5"/>
  <c r="AB18" i="5" s="1"/>
  <c r="AB37" i="5"/>
  <c r="AI9" i="5"/>
  <c r="AB9" i="5" s="1"/>
  <c r="AB39" i="5"/>
  <c r="AB38" i="5"/>
  <c r="AB32" i="5"/>
  <c r="AB31" i="5"/>
  <c r="AB27" i="5"/>
</calcChain>
</file>

<file path=xl/sharedStrings.xml><?xml version="1.0" encoding="utf-8"?>
<sst xmlns="http://schemas.openxmlformats.org/spreadsheetml/2006/main" count="1371" uniqueCount="859">
  <si>
    <t>Libellé</t>
  </si>
  <si>
    <t>Code orientation</t>
  </si>
  <si>
    <t>1 AVEC CANDIDATURE INDIVIDUELLE</t>
  </si>
  <si>
    <t>3 SANS APPEL A CANDIDATURE</t>
  </si>
  <si>
    <t>Nb places</t>
  </si>
  <si>
    <t>Nb modules</t>
  </si>
  <si>
    <t>Nb heures</t>
  </si>
  <si>
    <t>Objectif</t>
  </si>
  <si>
    <t>21; FORMATION PROFESSIONNELLE STATUTAIRE</t>
  </si>
  <si>
    <t>22; ADAPTATION IMMEDIATE AU POSTE DE TRAVAIL</t>
  </si>
  <si>
    <t>23; ADAPTATION A EVOLUTION PREVISIBLE DES METIERS</t>
  </si>
  <si>
    <t>24; DEVELOPT DES QUALIFICATIONS OU ACQUIS. NVELLES</t>
  </si>
  <si>
    <t>25; PREPARATION AUX EXAMENS ET CONCOURS</t>
  </si>
  <si>
    <t>26; ACCOMPAGNEMENT AUX BILANS DE C0MPETENCES</t>
  </si>
  <si>
    <t>29; ACCOMPAGNEMENT RAEP</t>
  </si>
  <si>
    <t>30; FORMATION DIPLOMANTE</t>
  </si>
  <si>
    <t>31; PERIODE PROFESSIONNALISATION (2NDE CARRIERE ...)</t>
  </si>
  <si>
    <t>32; ELABORATION DE RESSOURCES</t>
  </si>
  <si>
    <t>35; ACCOMPAGNEMENT AU BILAN DE CARRIERE</t>
  </si>
  <si>
    <t>C  INTERCATEGORIELLE</t>
  </si>
  <si>
    <t>E  ENCADREMENT</t>
  </si>
  <si>
    <t>P  1er DEGRE</t>
  </si>
  <si>
    <t>APP      Applications et numérique (logiciels et applications en ligne)</t>
  </si>
  <si>
    <t>CONCOURS      Préparation aux concours (administratifs, direction ou enseignement)</t>
  </si>
  <si>
    <t>DECROCH      Décrochage scolaire</t>
  </si>
  <si>
    <t>DEON_ETH      Déontologie et éthique professionnelle</t>
  </si>
  <si>
    <t>DEVOIRS      Devoirs faits</t>
  </si>
  <si>
    <t>DISCRI      Discrimination, religion, dérives sectaires</t>
  </si>
  <si>
    <t>DIST_MAG      Formations à distance et/ou M@gistère</t>
  </si>
  <si>
    <t>ENS_INTD      Enseignements Interdegré</t>
  </si>
  <si>
    <t>EPLE      Formations pour et en établissement scolaire (Ecole, CLG, Lyc)</t>
  </si>
  <si>
    <t>F_STATUT      Formations statutaires</t>
  </si>
  <si>
    <t>FORMAT      Formations de formateurs</t>
  </si>
  <si>
    <t>INTER_DI      Enseignements Interdisciplinaires</t>
  </si>
  <si>
    <t>JURI_LOI      Juridique et respect des lois</t>
  </si>
  <si>
    <t>MANAG      Mangement, organisation des services</t>
  </si>
  <si>
    <t>SANT_SOC      Santé, social, sécurité au travail</t>
  </si>
  <si>
    <t>TUTORAT      Tutorats pour nouveaux personnels</t>
  </si>
  <si>
    <t>Code offreur</t>
  </si>
  <si>
    <t>Contenu</t>
  </si>
  <si>
    <t>A98    CONTENU MIXTE ARTS ET PATRIMOINE</t>
  </si>
  <si>
    <t>B01    LECTURE</t>
  </si>
  <si>
    <t>B02    MAITRISE DE LA LANGUE</t>
  </si>
  <si>
    <t>B10    MAITRISE DES LANGAGES (ECRIT, ORAL, IMAGE)</t>
  </si>
  <si>
    <t>B98    CONTENU MIXTE COMPREHENSION ET EXPRESSION</t>
  </si>
  <si>
    <t>C01    AIDE AUX APPRENTISSAGES (Y COMPRIS AIDE A L'ELEVE)</t>
  </si>
  <si>
    <t>C02    AIDE SPECIFIQUE A.S.H.</t>
  </si>
  <si>
    <t>C03    AIDE SPECIFIQUE GRANDE DIFFICULTE SCOLAIRE</t>
  </si>
  <si>
    <t>C51    ORGANISATION ET SUIVI DES STRUCTURES SCOLAIRES</t>
  </si>
  <si>
    <t>C52    CONNAISSANCE DES SYSTEMES EDUCATIFS</t>
  </si>
  <si>
    <t>C53    EVALUATION DES SYSTEMES ET DES DISPOSITIFS</t>
  </si>
  <si>
    <t>C60    DIDACTIQUE ET PEDAGOGIE</t>
  </si>
  <si>
    <t>D01    EDUCATION PHYSIQUE ET SPORTIVE</t>
  </si>
  <si>
    <t>J01    SANTE</t>
  </si>
  <si>
    <t>J02    SOCIAL</t>
  </si>
  <si>
    <t>J04    PREVENTION DE LA VIOLENCE</t>
  </si>
  <si>
    <t>J06    HYGIENE ET SECURITE</t>
  </si>
  <si>
    <t>J07    SCIENCES MEDICO-SOCIALES</t>
  </si>
  <si>
    <t>J98    CONTENU MIXTE SANTE, SOCIAL, PREVENTION, HYGIENE E</t>
  </si>
  <si>
    <t>K01    MATHEMATIQUES</t>
  </si>
  <si>
    <t>N01    OUTILS NUMERIQUES DE TRAVAIL</t>
  </si>
  <si>
    <t>N02    METHODES, TECHNIQUES ET LANGAGES INFORMATIQUES</t>
  </si>
  <si>
    <t>N05    USAGES PEDAGOGIQUES DU NUMERIQUE</t>
  </si>
  <si>
    <t>P90    DIVERS</t>
  </si>
  <si>
    <t>P98    CONTENUS TOUCHANT A PLUSIEURS GROUPES, INTER-TRANS</t>
  </si>
  <si>
    <t>Thématique</t>
  </si>
  <si>
    <t xml:space="preserve">Objectif    </t>
  </si>
  <si>
    <t>A compléter dans GAIA</t>
  </si>
  <si>
    <t>Forme</t>
  </si>
  <si>
    <t>Modalité</t>
  </si>
  <si>
    <t>Type de candidature</t>
  </si>
  <si>
    <t>Public cible</t>
  </si>
  <si>
    <t>A1 ; ENSEIGNANT EN ECOLE</t>
  </si>
  <si>
    <t>A3 ; ENSEIGNANT EN SEGPA</t>
  </si>
  <si>
    <t>B0 ; FONCTION DE FORMATION</t>
  </si>
  <si>
    <t>B1 ; FORMATEUR</t>
  </si>
  <si>
    <t>B2 ; MAITRE FORMATEUR</t>
  </si>
  <si>
    <t>B3 ; CONSEILLER PEDAGOGIQUE</t>
  </si>
  <si>
    <t>B5 ; FORMATEUR ANIMATEUR TICE</t>
  </si>
  <si>
    <t>B7 ; TUTEUR</t>
  </si>
  <si>
    <t>D1 ; PERSONNEL DE L'ASH</t>
  </si>
  <si>
    <t>G0 ; FONCTION D'ENCADREMENT INTERMEDIAIRE</t>
  </si>
  <si>
    <t>G1 ; CHEF DE DIVISION OU RESPONSABLE DE SERVICE</t>
  </si>
  <si>
    <t>H3 ; GESTIONNAIRE DE SERVICE EN DSDEN OU EN RECTORAT</t>
  </si>
  <si>
    <t>J0 ; FONCTION DE DIRECTION ECOLE, EPLE, ETAB SPECIALISE</t>
  </si>
  <si>
    <t>J1 ; DIRECTEUR D'ECOLE</t>
  </si>
  <si>
    <t>J2 ; DIRECTEUR D'ETABLISSEMENT SPECIALISE</t>
  </si>
  <si>
    <t>K5 ; IEN 1ER DEGRE</t>
  </si>
  <si>
    <t>Y5 ; INTER CATEGORIEL 1ER ET 2D DEGRE</t>
  </si>
  <si>
    <t>Conventionné</t>
  </si>
  <si>
    <t>Priorité Nationale</t>
  </si>
  <si>
    <t>1910 ; Ecole maternelle</t>
  </si>
  <si>
    <t xml:space="preserve">1911 ; Apprentissage des fondamentaux à l'école primaire Plans Français et Mathématiques </t>
  </si>
  <si>
    <t>1912 ; Déontologie de la fonction publique</t>
  </si>
  <si>
    <t>1913 ; Culture juridique et fondamentaux du droit dans la Fonction Publique</t>
  </si>
  <si>
    <t>1914 ; Incarner, faire vivre et transmettre les valeurs de la république</t>
  </si>
  <si>
    <t>1915 ; Favoriser l'égalité des chances et la réussite de tous les élèves</t>
  </si>
  <si>
    <t>1916 ; Favoriser une école inclusive</t>
  </si>
  <si>
    <t>1917 ; Travailler en mode projet et favoriser la création de collectifs de travail</t>
  </si>
  <si>
    <t xml:space="preserve">1918 ; Savoir gérer les relations et les conflits entre élèves ou avec les adultes : savoir faire savoir être </t>
  </si>
  <si>
    <t>1919 ; Prévenir les violences éducatives ordinaires</t>
  </si>
  <si>
    <t>191A ; Numérique et Intelligence Artificielle dans le cadre pédagogique</t>
  </si>
  <si>
    <t>191B ; Sciences cognitives et mécanismes d'apprentissage</t>
  </si>
  <si>
    <t>191C ; Education artistique et culturelle</t>
  </si>
  <si>
    <t>191D ; Les évaluations nationales des élèves</t>
  </si>
  <si>
    <t>191E ; Prise en compte dans les apprentissages de la diversité des élèves</t>
  </si>
  <si>
    <t>191F ; Promotion de la santé au service de la réussite des élèves</t>
  </si>
  <si>
    <t>191G ; Santé et sécurité au travail</t>
  </si>
  <si>
    <t>191H ; Evolutions professionnelles et valorisation des compétences</t>
  </si>
  <si>
    <t>191I ; Innovation</t>
  </si>
  <si>
    <t>191J ; Continuum formation initiale formation continue</t>
  </si>
  <si>
    <t>1920 ; Mise en œuvre de la réforme du lycée général et technologique et du baccalauréat</t>
  </si>
  <si>
    <t>1921 ; Transformation de la voie professionnelle (valorisation filière ; évolution filière gestion administrative GA)</t>
  </si>
  <si>
    <t>1922 ; Continuum lycées-enseignement supérieur</t>
  </si>
  <si>
    <t>1923 ; Nouveaux programmes LYC, LGT, LP</t>
  </si>
  <si>
    <t>1924 ; Numérique et IA dans le cadre pédagogique</t>
  </si>
  <si>
    <t>1925 ; Sciences cognitives et mécanismes d'apprentissage</t>
  </si>
  <si>
    <t>1926 ; Education artistique et culturelle</t>
  </si>
  <si>
    <t>1927 ; Evaluations nationales des élèves</t>
  </si>
  <si>
    <t>1928 ; Prise en compte dans les apprentissages de la diversité des élèves</t>
  </si>
  <si>
    <t>1929 ; Continuum formation initiale formation continuée</t>
  </si>
  <si>
    <t>192A ; Déontologie de la fonction publique</t>
  </si>
  <si>
    <t>192B ; Culture juridique et fondamentaux du droit dans la Fonction Publique</t>
  </si>
  <si>
    <t>192C ; Incarner, faire vivre et transmettre les valeurs de la république</t>
  </si>
  <si>
    <t>192D ; Favoriser l'égalité des chances et la réussite de tous les élèves</t>
  </si>
  <si>
    <t>192E ; Favoriser une école inclusive</t>
  </si>
  <si>
    <t>192F ; Travailler en mode projet et favoriser la création de collectifs de travail</t>
  </si>
  <si>
    <t>192G ; Savoir gérer les relations et les conflits entre élèves ou avec les adultes : savoir faire savoir être</t>
  </si>
  <si>
    <t>192H ; Prévenir les violences éducatives ordinaires</t>
  </si>
  <si>
    <t>192I ; Promotion de la santé au service de la réussite des élèves</t>
  </si>
  <si>
    <t>192J ; Santé et sécurité au travail</t>
  </si>
  <si>
    <t>192K ; Evolutions professionnelles et valorisation des compétences</t>
  </si>
  <si>
    <t>192L ; Innovation</t>
  </si>
  <si>
    <t>1930 ; Déontologie de la fonction publique</t>
  </si>
  <si>
    <t>1931 ; Culture juridique et fondamentaux du droit dans la Fonction Publique</t>
  </si>
  <si>
    <t>1932 ; Incarner, faire vivre et transmettre les valeurs de la république</t>
  </si>
  <si>
    <t>1934 ; Favoriser l'égalité des chances et la réussite de tous les élèves</t>
  </si>
  <si>
    <t>1935 ; Favoriser une école inclusive</t>
  </si>
  <si>
    <t>1936 ; Travailler en mode projet et favoriser la création de collectifs de travail</t>
  </si>
  <si>
    <t>1937 ; Savoir gérer les relations et les conflits entre élèves ou avec les adultes : savoir faire savoir être</t>
  </si>
  <si>
    <t>1938 ; Prévenir les violences éducatives ordinaires</t>
  </si>
  <si>
    <t xml:space="preserve">1939 ; Savoir manager une équipe : animation d'un collectif de travail, attention portée aux collègues, protection et gestion des conflits </t>
  </si>
  <si>
    <t>193A ; Moderniser le service public : communication auprès des différents acteurs de la communauté éducative</t>
  </si>
  <si>
    <t>193B ; Evaluation nationale des établissements : Faire de l'évaluation un levier d'amélioration</t>
  </si>
  <si>
    <t>193C ; Culture juridique commune</t>
  </si>
  <si>
    <t>193D ; Gestion matérielle, administrative, financière et comptable</t>
  </si>
  <si>
    <t>193E ; Qualité de vie au travail</t>
  </si>
  <si>
    <t>193F ; Accompagner les évolutions professionnelles - Gestion des ressources humaines (GRH)</t>
  </si>
  <si>
    <t>193G ; Mise en place d'une gestion des ressources humaines (GRH) de proximité dans les académies</t>
  </si>
  <si>
    <t>193H ; Professionnalisation des acteurs ressources humaines RH et de la formation</t>
  </si>
  <si>
    <t>193I ; Promotion de la santé au service de la réussite des élèves</t>
  </si>
  <si>
    <t>193J ; Santé et sécurité au travail</t>
  </si>
  <si>
    <t>193K ; Action sociale pour les personnels</t>
  </si>
  <si>
    <t>193L ; Développement professionnel continu (DPC) pour les personnels de santé</t>
  </si>
  <si>
    <t>193M ; Evolutions professionnelles et valorisation des compétences</t>
  </si>
  <si>
    <t>193N ; Innovation</t>
  </si>
  <si>
    <t>Groupes</t>
  </si>
  <si>
    <t>(Menu déroulant)</t>
  </si>
  <si>
    <t>Attention les 50 premiers caractères seront utilisés automatiquement comme titre du dispositif, c'est ce qui apparaitra au niveau du sommaire.</t>
  </si>
  <si>
    <t>Libelle court (Implémentation automatique)</t>
  </si>
  <si>
    <t>Idem Libellé Dispositif : titre = 50 1ers caractères</t>
  </si>
  <si>
    <t>Libellé (module)</t>
  </si>
  <si>
    <t>Libellé court (implém. auto)</t>
  </si>
  <si>
    <t>13 ; Accompagnement des professeurs stagiaires</t>
  </si>
  <si>
    <t>20 ; Numérique au sein de la discipline</t>
  </si>
  <si>
    <t>21 ; Education au développement durable</t>
  </si>
  <si>
    <t>29 ; Formation réglem. des nouveaux directeurs d'école</t>
  </si>
  <si>
    <t>32 ; Education prioritaire</t>
  </si>
  <si>
    <t>33 ; Activités pédagogiques complémentaires (école)</t>
  </si>
  <si>
    <t>39 ; Développement des langues</t>
  </si>
  <si>
    <t>441 ; Parcours Education Artistique et Culturel</t>
  </si>
  <si>
    <t>442 ; Parcours Educatif de Santé</t>
  </si>
  <si>
    <t>443 ; Parcours citoyen</t>
  </si>
  <si>
    <t>47 ; Vie de l'élève</t>
  </si>
  <si>
    <t>51 ; Différenciation pédagogique</t>
  </si>
  <si>
    <t>52 ; Objectifs, modalités et pratiques d'évaluation</t>
  </si>
  <si>
    <t>53 ; Liaison Ecole-Collège</t>
  </si>
  <si>
    <t>54 ; Egalité entre les filles et les garçons</t>
  </si>
  <si>
    <t>55 ; Laïcité</t>
  </si>
  <si>
    <t>56 ; Dialogue avec les parents</t>
  </si>
  <si>
    <t>57 ; Accueil élèves allophones ou familles itinérantes</t>
  </si>
  <si>
    <t>58 ; Formations certificatives ASH</t>
  </si>
  <si>
    <t>59 ; Autres formations ASH</t>
  </si>
  <si>
    <t>70 ; Enseignements et pratiques interdisciplinaires</t>
  </si>
  <si>
    <t>82 ; Prévention de la radicalisation</t>
  </si>
  <si>
    <t>83 ; Respecter autrui</t>
  </si>
  <si>
    <t>89 ; Certification de formateur - CAFFA, CAFIPEMF</t>
  </si>
  <si>
    <t>905 ; Préparation concours administration</t>
  </si>
  <si>
    <t>908 ; Préparation concours encadrement</t>
  </si>
  <si>
    <t>91 ; Continuité pédagogique</t>
  </si>
  <si>
    <t>Descr. public</t>
  </si>
  <si>
    <t>(Menus déroulants, choisir en fonction de la catégorie : 1er degré , 2nd degré ou ATSS-Encadrement)</t>
  </si>
  <si>
    <t>91E2 ;   PREPA FORM. QUALIFIANTES (CAFFA,SECOURISME...)</t>
  </si>
  <si>
    <t>7    ;   ACCOMPAGNEMENT DES CONTRACTUELS (TOUS PUBLICS)</t>
  </si>
  <si>
    <t>10A  ;   FOR. INITIALE LAURÉATS CONCOURS (TOUS PUBLICS)</t>
  </si>
  <si>
    <t>10A1 ;   FOR. INITIALE LAURÉATS CONCOURS (1ER DEGRE)</t>
  </si>
  <si>
    <t>10A2 ;   FORMATIONS ALTERNANTS (1ER DEGRE)</t>
  </si>
  <si>
    <t>10B   ;   SCOL. ELEVES BES. PARTICULIERS (DIFFICULTES,ASH..)</t>
  </si>
  <si>
    <t>10C1 ;   ACCOMPAGNEMENT À L'ÉVOLUTION DES CARRIÈRES</t>
  </si>
  <si>
    <t>10C2 ;   USAGES DU NUMERIQUE</t>
  </si>
  <si>
    <t>10C5 ;   TUTORATS (TOUS PUBLICS)</t>
  </si>
  <si>
    <t>10C8  ;   REFORMES LYCEE,CLG,DIPLOMES,PROGRAMMES,EVALUAT...</t>
  </si>
  <si>
    <t>10C9 ;   REP+: FORMATIONS D'INITATIVES LOCALES</t>
  </si>
  <si>
    <t xml:space="preserve">10D1 ;   FORMATIONS 1ER DEGRE (TOUTES MATIÈRES/NIVEAUX) </t>
  </si>
  <si>
    <t>10D2 ;   PLAN NATIONAUX 1ER DEGRE</t>
  </si>
  <si>
    <t>10F ;   FORMATIONS STATUTAIRES: ATSS,DIRECTION,ENSEIGNANTS</t>
  </si>
  <si>
    <t>10G ;   DISCRIMINATION, RADICALISATION, LAICITÉ, RELIGION</t>
  </si>
  <si>
    <t>10I  ;   SANTE / SOCIAL - RISQUES PROFESSIONNELS</t>
  </si>
  <si>
    <t>61K  ;   PRÉVENTION VIOLENCE-CLIMAT SCOLAIRE</t>
  </si>
  <si>
    <t>61LA ;   PARCOURS D'ÉDUCATION ARTISTIQUE ET CULTURELLE</t>
  </si>
  <si>
    <t>61P  ;   PREVENTION/LUTTE CONTRE LE DÉCROCHAGE SCOLAIRE</t>
  </si>
  <si>
    <t>Clé      (yyyy)</t>
  </si>
  <si>
    <t>Numéro (2021xxxx)</t>
  </si>
  <si>
    <t>Numéros Offre</t>
  </si>
  <si>
    <t>Coût</t>
  </si>
  <si>
    <t>Fonct.</t>
  </si>
  <si>
    <t>Inter.</t>
  </si>
  <si>
    <t>Priorité Académique</t>
  </si>
  <si>
    <t>7 ; L'école maternelle du langage et l'épanouissement</t>
  </si>
  <si>
    <t>0A ; Les apprentissages fondamentaux a l'école</t>
  </si>
  <si>
    <t>0B ; Rep+ 100% de réussite CP et CE1</t>
  </si>
  <si>
    <t>A1 ; Inclure les élèves à besoins éducatifs particulier</t>
  </si>
  <si>
    <t>A2 ; Dévelop. Les usages pédagogiques par le numérique</t>
  </si>
  <si>
    <t>A6 ; Professionnaliser les acteurs</t>
  </si>
  <si>
    <t>A7 ; Respecter autrui : discrimination, racisme, antis.</t>
  </si>
  <si>
    <t>A8 ; Laïcité et fait religieux</t>
  </si>
  <si>
    <t>1 ; Consolidation des fondamentaux programmes du CLG</t>
  </si>
  <si>
    <t>2 ; Devoirs faits</t>
  </si>
  <si>
    <t>3 ; Interdisciplinarité et pédagogie de projet</t>
  </si>
  <si>
    <t>4 ; Parcours et continuité des apprentissages</t>
  </si>
  <si>
    <t>5 ; Reformes du lycée et classes de seconde</t>
  </si>
  <si>
    <t>6 ; Transformations de la voie professionnelle (TVP)</t>
  </si>
  <si>
    <t>7 ; Projet d'orientation post-bac</t>
  </si>
  <si>
    <t xml:space="preserve">8 ; Elèves a besoins particuliers </t>
  </si>
  <si>
    <t>0A ; Décrochage scolaire</t>
  </si>
  <si>
    <t>0B ; Pédagogie par le numérique</t>
  </si>
  <si>
    <t>0C ; Innovation et recherche</t>
  </si>
  <si>
    <t>0D ; Professionnaliser les acteurs</t>
  </si>
  <si>
    <t>0F ; Discrimination et promotion de l'égalité</t>
  </si>
  <si>
    <t>0G ; République/ laïcité, fait religieux et radicalisation</t>
  </si>
  <si>
    <t xml:space="preserve">50 ; Inclure les élèves a besoins éducatifs particuliers </t>
  </si>
  <si>
    <t>51 ; Logique de continuité des apprentissages cycle 3</t>
  </si>
  <si>
    <t xml:space="preserve">52 ; Prévenir et lutter contre le décrochage scolaire </t>
  </si>
  <si>
    <t xml:space="preserve">0D ; Professionnaliser les acteurs </t>
  </si>
  <si>
    <t>0F ; Discrimination et promotion de l'egalite</t>
  </si>
  <si>
    <t>7N ; Usages du numérique dans son travail</t>
  </si>
  <si>
    <t>7L ; Sécurité et risques professionnels</t>
  </si>
  <si>
    <t>9G ; Préparer les non-titulaires aux concours internes</t>
  </si>
  <si>
    <t>Module              (N° défini par Gaia)</t>
  </si>
  <si>
    <t>Toutes les cellules sont à compléter                                   Ne pas modifier la structure du tableau : n' ajouter de colonnes, lignes, changer les formules…</t>
  </si>
  <si>
    <t>Toutes les cellules sont à compléter                                   Ne pas modifier la structure du tableau : n' ajouter de colonnes, lignes, changer les formules...</t>
  </si>
  <si>
    <t>OFFRE (N° Gaia)</t>
  </si>
  <si>
    <t>Ne pas compléter: pour Gestionnaire</t>
  </si>
  <si>
    <t>Oui ou non</t>
  </si>
  <si>
    <t>Effectif</t>
  </si>
  <si>
    <t>(Par groupe) A compléter dans GAIA</t>
  </si>
  <si>
    <t>(Nombre) A compléter dans GAIA</t>
  </si>
  <si>
    <t>Nb moyen de personnels fleuve/sites isolés à déplacer</t>
  </si>
  <si>
    <t>Bassin</t>
  </si>
  <si>
    <t>Académique</t>
  </si>
  <si>
    <t>Lieu formation</t>
  </si>
  <si>
    <t xml:space="preserve">3h: 1/2 journée </t>
  </si>
  <si>
    <t>6h:  J. Complète</t>
  </si>
  <si>
    <t>Temporalité des sessions</t>
  </si>
  <si>
    <t>Par personne (durée totale de la formation)</t>
  </si>
  <si>
    <t>Déplacement du ou des formateurs</t>
  </si>
  <si>
    <t>Nb Intervenants / formateurs</t>
  </si>
  <si>
    <t>Non</t>
  </si>
  <si>
    <t>Oui --&gt; bassin</t>
  </si>
  <si>
    <t>Oui --&gt; Fleuve</t>
  </si>
  <si>
    <t>Sans rémunération (Inspect.,Ch. Mission, décharge, F. académique)</t>
  </si>
  <si>
    <t>Exceptionnel (formateur externe) : coût global</t>
  </si>
  <si>
    <t>Intervenants</t>
  </si>
  <si>
    <t>Description du contenu</t>
  </si>
  <si>
    <t>Gaia : Uniquement ceux avec rémunération (Vacations)</t>
  </si>
  <si>
    <t>Pour la totalité</t>
  </si>
  <si>
    <t>Nb sessions*</t>
  </si>
  <si>
    <t>Heures par session*</t>
  </si>
  <si>
    <t>*(Durée=NbxH)</t>
  </si>
  <si>
    <t>Repas</t>
  </si>
  <si>
    <t>Nuitées</t>
  </si>
  <si>
    <t>Déplacement</t>
  </si>
  <si>
    <t xml:space="preserve">cay st laurent </t>
  </si>
  <si>
    <t>nuitée</t>
  </si>
  <si>
    <t>cay Mpassoula</t>
  </si>
  <si>
    <t>nuitee</t>
  </si>
  <si>
    <t>Vacations</t>
  </si>
  <si>
    <t>Nb h</t>
  </si>
  <si>
    <t>Nb midi Inter.</t>
  </si>
  <si>
    <t>Nb soir Inter.</t>
  </si>
  <si>
    <t>Nb soir stag.</t>
  </si>
  <si>
    <t>Nb midi stag.</t>
  </si>
  <si>
    <t>*(SLM/CAY: max 6, SLM/KOU: max 8, OYA/CAY max 6)</t>
  </si>
  <si>
    <t xml:space="preserve"> / Déplacements stagiaires*</t>
  </si>
  <si>
    <t>Stag.</t>
  </si>
  <si>
    <t>Fonctionnement : locations, trans + log Hors Académie… (coût global)                                                 fonct.    Séjour          total</t>
  </si>
  <si>
    <t>Stag. Bass</t>
  </si>
  <si>
    <t>Stag. Nuit.</t>
  </si>
  <si>
    <t>Inter. Bass.</t>
  </si>
  <si>
    <t>Inter. Nuit.</t>
  </si>
  <si>
    <t>Séjour</t>
  </si>
  <si>
    <t>Frais de fonctionnement</t>
  </si>
  <si>
    <t>Total Frais</t>
  </si>
  <si>
    <t>Coût TOTAL</t>
  </si>
  <si>
    <t>repas</t>
  </si>
  <si>
    <t>Type</t>
  </si>
  <si>
    <t>Présentiel</t>
  </si>
  <si>
    <t>A distance</t>
  </si>
  <si>
    <t>Hybride</t>
  </si>
  <si>
    <t>Pour info : coût total du module</t>
  </si>
  <si>
    <t>Toutes les cellules sont à compléter    (sauf grisées)                               Ne pas modifier la structure du tableau : n' ajouter de colonnes, lignes, changer les formules...</t>
  </si>
  <si>
    <t>2 AVEC CANDIDATURE COLLECTIVE (1er degré uniquement)</t>
  </si>
  <si>
    <t>Description de l'objectif</t>
  </si>
  <si>
    <t>Memes particularités typographiques que le Libellé, maxi 400 caractéres autorisés (essayer de ne pas dépasser 250)</t>
  </si>
  <si>
    <t>P1-3 : Parcours 1an répété sur les 3 ans du PAF</t>
  </si>
  <si>
    <t>P1-2 : Parcours 1an répété sur 2021 et 2022</t>
  </si>
  <si>
    <t xml:space="preserve">P3-1 : Parcours 3 ans </t>
  </si>
  <si>
    <t>P1-1 : Parcours 1an sur l'année à venir uniquement</t>
  </si>
  <si>
    <t>Attention, les 50 premiers caractères seront  utilisés automatiquement comme titre du  dispositif, c'est ce qui apparaitra au niveau du  sommaire,</t>
  </si>
  <si>
    <t>L'objectif doit être précis, formulé avec des     verbes d'action pour indiquer quels savoirs ou    savoir-faire auront acquis les personnels à       l'issue du stage</t>
  </si>
  <si>
    <t>Détailler le contenu de la formation en 3 temps : - Thématiques abordées  - Apports des formateurs - Activités des stagiaires</t>
  </si>
  <si>
    <t>Pas d'obligation, sera utilisé comme information à la publication</t>
  </si>
  <si>
    <t>(menu déroulant)</t>
  </si>
  <si>
    <t>B - STAGE</t>
  </si>
  <si>
    <t>M - TUTORAT</t>
  </si>
  <si>
    <t>A - REUNION</t>
  </si>
  <si>
    <t>Description (à compléter dans Gaia)</t>
  </si>
  <si>
    <t>Décrire les détails : Si le lieu est connu l'indiquer - En cas des distanciel préciser les   modalités et/ou le lien de connexion - Décrire le parcours Magistère ...</t>
  </si>
  <si>
    <t>Facultatif</t>
  </si>
  <si>
    <t>Quels personnels sont réellement concernés</t>
  </si>
  <si>
    <t>L - Présentiel</t>
  </si>
  <si>
    <t>N - A distance</t>
  </si>
  <si>
    <t>S - Hybride</t>
  </si>
  <si>
    <t>Famille</t>
  </si>
  <si>
    <t>Theme</t>
  </si>
  <si>
    <t>nuit</t>
  </si>
  <si>
    <t>déplacement bassin</t>
  </si>
  <si>
    <t>déplacement aca</t>
  </si>
  <si>
    <t>Déplcement hors bassin</t>
  </si>
  <si>
    <t>ASH     Toutes formations liées au handicap</t>
  </si>
  <si>
    <t>A  ATSS</t>
  </si>
  <si>
    <t>S  2nd DEGRE</t>
  </si>
  <si>
    <t>27; ACCOMPAGNEMENT VAE</t>
  </si>
  <si>
    <t>28; ACCOMPAGNEMENT CONGES DE FORMATION</t>
  </si>
  <si>
    <t>10D  ;   FORMATIONS DISCIPLINAIRES,SPÉCIALITÉS OU SERVICE</t>
  </si>
  <si>
    <t>33; DEVT COMPETENCES LIEES ACTIVITES FORMATION</t>
  </si>
  <si>
    <t>10E  ;   FOR. CONT. PERSONNELS TITULAIRES (ATSS-ENS.-ENCA.)</t>
  </si>
  <si>
    <t>34; CONCEPTION ET ORGANISATION DE LA FORMATION</t>
  </si>
  <si>
    <t>74D  ;   PREPARATION AUX CONCOURS ATSS</t>
  </si>
  <si>
    <t>ATRF      Adjoint technique de recherche et formation</t>
  </si>
  <si>
    <t>DDF      Directrice(eur) , assistant(e),  délégué(e) aux formations professionnelles</t>
  </si>
  <si>
    <t>E0030      Vie Scolaire - Education (CPE)"</t>
  </si>
  <si>
    <t>EUR_INT      Assistance et formations développement européen ou international</t>
  </si>
  <si>
    <t>L0100      Philosophie</t>
  </si>
  <si>
    <t>L0200      Français</t>
  </si>
  <si>
    <t>L0422      Anglais</t>
  </si>
  <si>
    <t>L0426      Espagnol</t>
  </si>
  <si>
    <t>L0431      Néerlandais</t>
  </si>
  <si>
    <t>L0433      Portugais</t>
  </si>
  <si>
    <t>L0449      Créole</t>
  </si>
  <si>
    <t>L1000      Histoire Géo</t>
  </si>
  <si>
    <t>L1100      Sciences Economiques et Sociales</t>
  </si>
  <si>
    <t>L1300      Mathématiques</t>
  </si>
  <si>
    <t>L1400      Technologie et SII</t>
  </si>
  <si>
    <t>L1500      Physique-Chimie</t>
  </si>
  <si>
    <t>L1600      Sciences de la Vie et de la Terre</t>
  </si>
  <si>
    <t>L1700      Musique</t>
  </si>
  <si>
    <t>L1800      Arts Plastiques</t>
  </si>
  <si>
    <t>L1900      EPS</t>
  </si>
  <si>
    <t>L7100      Biotechnologie</t>
  </si>
  <si>
    <t>L8000      Eco-Gestion</t>
  </si>
  <si>
    <t>ORIENT      Orientation / CIO</t>
  </si>
  <si>
    <t>P0080      Documentation</t>
  </si>
  <si>
    <t>P0210      PLP lettres / Histoire</t>
  </si>
  <si>
    <t>P0222      PLP Anglais</t>
  </si>
  <si>
    <t>P1315      PLP Maths/Sciences</t>
  </si>
  <si>
    <t>P6500      Arts Appliqués</t>
  </si>
  <si>
    <t>PLP_EG      Professeurs ens pro / Enseignement général</t>
  </si>
  <si>
    <t>PLP_STI      Enseignements Professionnels Techniques Et Industriels</t>
  </si>
  <si>
    <t>PLP_TERT      Enseignements professionnels Tertiaire, chimie, gestion…</t>
  </si>
  <si>
    <t>PRO_NOUV      Professionnalisation et/ou accueil des nouveaux personnels</t>
  </si>
  <si>
    <t>RH_CARR      Ressources humaines, avancement et carrière professionnelle</t>
  </si>
  <si>
    <t>TVP      Transformation voie professionnelle (ou autres réformes)</t>
  </si>
  <si>
    <t>A01    ARTS PLASTIQUES</t>
  </si>
  <si>
    <t>A02    MUSIQUE ET EDUCATION MUSICALE</t>
  </si>
  <si>
    <t>A03    ARTS APPLIQUES</t>
  </si>
  <si>
    <t>A04    CINEMA, DANSE, THEATRE</t>
  </si>
  <si>
    <t>A05    PATRIMOINE ET RICHESSES CULTURELLES</t>
  </si>
  <si>
    <t>A99    AUTRE CONTENU ARTS ET PATRIMOINE</t>
  </si>
  <si>
    <t>B03    ACTIVITES DE COMMUNICATION ORALE</t>
  </si>
  <si>
    <t>B04    ACTIVITES DE COMMUNICATION ÉCRITE</t>
  </si>
  <si>
    <t>B05    EDUCATION AUX MÉDIAS</t>
  </si>
  <si>
    <t>B99    AUTRE CONTENU MAITRISE LANGUE, ECRIT/ORAL</t>
  </si>
  <si>
    <t>C40    ENVIRONNEMENT GEOGRAPHIQUE, ECONOMIQUE, SOCIAL ET</t>
  </si>
  <si>
    <t>C61    INGENIERIE EDUCATIVE ET DE FORMATION</t>
  </si>
  <si>
    <t>C70    ORIENTATION</t>
  </si>
  <si>
    <t>C80    TECHNIQUES DOCUMENTAIRES ET DOCUMENTATION</t>
  </si>
  <si>
    <t>C90    ACCOMPAGNEMENT RH</t>
  </si>
  <si>
    <t>C98    CONTENU MIXTE EDUCATION FORMATION ET ORGANISATION</t>
  </si>
  <si>
    <t>C99    AUTRE CONTENU EDUC, FORMATION, ORGA, ACCOMP</t>
  </si>
  <si>
    <t>D99    AUTRE CONTENU EPS</t>
  </si>
  <si>
    <t>E01    GESTION MATERIELLE ET PATRIMONIALE</t>
  </si>
  <si>
    <t>E02    GESTION FINANCIERE ET COMPTABLE</t>
  </si>
  <si>
    <t>E03    CONTROLE DE GESTION</t>
  </si>
  <si>
    <t>E04    ECONOMIE ET GESTION</t>
  </si>
  <si>
    <t>E07    GESTION DES MOYENS</t>
  </si>
  <si>
    <t>E98    CONTENU MIXTE GESTION</t>
  </si>
  <si>
    <t>E99    AUTRE CONTENU SCIENCES ET METIERS DE LA GESTION</t>
  </si>
  <si>
    <t>F01    LETTRES</t>
  </si>
  <si>
    <t>F10    LANGUES ANCIENNES</t>
  </si>
  <si>
    <t>F21    ALLEMAND</t>
  </si>
  <si>
    <t>F22    ANGLAIS</t>
  </si>
  <si>
    <t>F23    ESPAGNOL</t>
  </si>
  <si>
    <t>F24    ITALIEN</t>
  </si>
  <si>
    <t>F48    INTERLANGUES</t>
  </si>
  <si>
    <t>F49    AUTRES LANGUES ETRANGERES</t>
  </si>
  <si>
    <t>F50    LANGUES REGIONALES</t>
  </si>
  <si>
    <t>F98    CONTENU MIXTE LETTRES ET LANGUES</t>
  </si>
  <si>
    <t>F99    AUTRE CONTENU LETTRES ET LANGUES</t>
  </si>
  <si>
    <t>G01    METHODOLOGIE DE PROJET</t>
  </si>
  <si>
    <t>G02    COMMUNICATION</t>
  </si>
  <si>
    <t>G03    PILOTAGE DES ACTIVITES ET DES MOYENS</t>
  </si>
  <si>
    <t>G04    GESTION PREVISIONNELLE</t>
  </si>
  <si>
    <t>G05    CONSEIL, CARRIERE ET MOBILITE, GESTION COMPETENCES</t>
  </si>
  <si>
    <t>G06    MANAGEMENT ET COMMUNICATION</t>
  </si>
  <si>
    <t>G07    ÉVALUATION DES POLITIQUES, STRUCTURES, DISPOS EDUC</t>
  </si>
  <si>
    <t>G98    CONTENU MIXTE PILOTAGE ET ORGANISATION</t>
  </si>
  <si>
    <t>G99    AUTRE CONTENU PILOTAGE ET ORGANISATION</t>
  </si>
  <si>
    <t>H01    TRANSFORMATIONS (CHIMIE, AGROALIMENTAIRE, VERRE,..</t>
  </si>
  <si>
    <t>H02    MECANIQUE ET STRUCTURES METALLIQUES</t>
  </si>
  <si>
    <t>H03    MOTEURS, MECANIQUE AUTO ET AERONAUTIQUE</t>
  </si>
  <si>
    <t>H04    ELECTRICITE, ELECTRONIQUE</t>
  </si>
  <si>
    <t>H05    INFORMATIQUE INDUSTRIELLE, AUTOMATISME ET MAINTENA</t>
  </si>
  <si>
    <t>H20    BATIMENT, TRAVAUX PUBLICS, BOIS</t>
  </si>
  <si>
    <t>H21    ENERGETIQUE, CLIMATISATION, CHAUFFAGE</t>
  </si>
  <si>
    <t>H30    MATERIAUX SOUPLES, TEXTILE, HABILLEMENT</t>
  </si>
  <si>
    <t>H98    CONTENU MIXTE PRODUCTION</t>
  </si>
  <si>
    <t>H99    AUTRE CONTENU PRODUCTION</t>
  </si>
  <si>
    <t>J03    PREVENTION DES CONDUITES A RISQUE</t>
  </si>
  <si>
    <t>J05    PREVENTION DES RISQUES PROFESSIONNELS</t>
  </si>
  <si>
    <t>J99    AUTRE CONTENU SANTE, SOCIAL, PREVENTION, HYGIENE E</t>
  </si>
  <si>
    <t>K02    PHYSIQUE-CHIMIE</t>
  </si>
  <si>
    <t>K03    SCIENCES DE LA VIE ET DE LA TERRE</t>
  </si>
  <si>
    <t>K04    TECHNOLOGIE</t>
  </si>
  <si>
    <t>K05    BIOTECHNOLOGIES ET SBSSA</t>
  </si>
  <si>
    <t>K06    ARCHITECTURE ET CONSTRUCTION</t>
  </si>
  <si>
    <t>K07    ENERGIE ET ENVIRONNEMENT</t>
  </si>
  <si>
    <t>K08    INNOVATION TECHNOLOGIQUE</t>
  </si>
  <si>
    <t>K09    TRANSFORMATIONS (CHIMIE, AGROALIM, VERRE, ETC.)</t>
  </si>
  <si>
    <t>K10    MECANIQUE ET STRUCTURES MÉTALLIQUES</t>
  </si>
  <si>
    <t>K11    MOTEURS, MÉCANIQUE AUTO ET AÉRONAUTIQUE</t>
  </si>
  <si>
    <t>K12    ELECTRICITE, ELECTRONIQUE</t>
  </si>
  <si>
    <t>K13    INFORMATIQUE-AUTOMATISME-MAINTENANCE INDUSTRIELLES</t>
  </si>
  <si>
    <t>K14    BATIMENT, TRAVAUX PUBLICS, BOIS</t>
  </si>
  <si>
    <t>K15    ENERGETIQUE, CLIMATISATION, CHAUFFAGE</t>
  </si>
  <si>
    <t>K16    MATERIAUX SOUPLES, TEXTILE, HABILLEMENT</t>
  </si>
  <si>
    <t>K17    TECHNIQUES DE LABORATOIRE</t>
  </si>
  <si>
    <t>K18    SCIENCES DE L'INGENIEUR</t>
  </si>
  <si>
    <t>K19    NUMERIQUE ET SCIENCES INFORMATIQUES</t>
  </si>
  <si>
    <t>K98    CONTENU MIXTE SCIENCES ET TECHNOLOGIE</t>
  </si>
  <si>
    <t>K99    AUTRE CONTENU SCIENCES, TECHNO, SCIENCES INGENIEUR</t>
  </si>
  <si>
    <t>L01    HISTOIRE, GEOGRAPHIE</t>
  </si>
  <si>
    <t>L05    PHILOSOPHIE</t>
  </si>
  <si>
    <t>L10    EDUCATION CIVIQUE ET EDUCATION A LA CITOYENNETE</t>
  </si>
  <si>
    <t>L11    SOCIOLOGIE</t>
  </si>
  <si>
    <t>L12    PSYCHOLOGIE ET SCIENCES DE L'EDUCATION</t>
  </si>
  <si>
    <t>L50    ECONOMIE</t>
  </si>
  <si>
    <t>L51    DROIT</t>
  </si>
  <si>
    <t>L53    CULTURE JURIDIQUE</t>
  </si>
  <si>
    <t>L60    SCIENCES ECONOMIQUES ET SOCIALES</t>
  </si>
  <si>
    <t>L98    CONTENU MIXTE SCIENCES HUMAINES ET DROIT</t>
  </si>
  <si>
    <t>L99    AUTRE CONTENU SCIENCES HUMAINES, SOCIALES ET DROIT</t>
  </si>
  <si>
    <t>M01    COMMERCE ET VENTE</t>
  </si>
  <si>
    <t>M02    LOGISTIQUE ET TRANSPORTS</t>
  </si>
  <si>
    <t>M03    HOTELLERIE, RESTAURATION, TOURISME</t>
  </si>
  <si>
    <t>M05    IMPRIMERIE, EDITION</t>
  </si>
  <si>
    <t>M10    ACCUEIL</t>
  </si>
  <si>
    <t>M20    ENTRETIEN DES LOCAUX, DES ESPACES VERTS, MAINTENAN</t>
  </si>
  <si>
    <t>M98    CONTENU MIXTE SERVICES</t>
  </si>
  <si>
    <t>M99    AUTRE CONTENU SERVICES</t>
  </si>
  <si>
    <t>N03    INFORMATIQUE DE GESTION</t>
  </si>
  <si>
    <t>N06    INFRASTRUCTURES,RESEAUX ET TELECOMS</t>
  </si>
  <si>
    <t>N07    Ressources documentaires et informatiques</t>
  </si>
  <si>
    <t>N08    Ressources documentaires</t>
  </si>
  <si>
    <t>N98    CONTENU MIXTE TECHNOLOGIES DE L'INFORMATION ET COM</t>
  </si>
  <si>
    <t>N99    AUTRE CONTENU NUMERIQUE ET SYSTEMES D’INFORMATION</t>
  </si>
  <si>
    <t>P99    CONTENU NE TOUCHANT À AUCUN DOMAINE PRECEDENT</t>
  </si>
  <si>
    <t>18 ; Intégration pédagogique des ENT</t>
  </si>
  <si>
    <t>22 ; Europe et international</t>
  </si>
  <si>
    <t>34 ; Accompagnement éducatif (collège)</t>
  </si>
  <si>
    <t>36 ; Accompagnement personnalisé (lycée)</t>
  </si>
  <si>
    <t>40 ; Evaluation des compétences orales au baccalauréat</t>
  </si>
  <si>
    <t>44 ; Accompagnement à l'orientation collège lycée</t>
  </si>
  <si>
    <t>45 ; Bac-3, Bac+3 au lycée général et technologique</t>
  </si>
  <si>
    <t>46 ; Bac-3, Bac+3 au lycée professionnel</t>
  </si>
  <si>
    <t>48 ; Relation école-entreprise</t>
  </si>
  <si>
    <t>49 ; Sciences cognitives et mécanismes d'apprentissage</t>
  </si>
  <si>
    <t>50 ; Recherche-Développement-Innovation-Expérimentation</t>
  </si>
  <si>
    <t>71 ; Baccalauréat - Le grand oral</t>
  </si>
  <si>
    <t>72 ; TVP - Chef d'oeuvre</t>
  </si>
  <si>
    <t>73 ; TVP - Famille des métiers</t>
  </si>
  <si>
    <t>84 ; Lutte contre le décrochage scolaire</t>
  </si>
  <si>
    <t>85 ; Certification numérique PIX</t>
  </si>
  <si>
    <t>86 ; Enseignement sciences informatiques et numériques</t>
  </si>
  <si>
    <t>87 ; Sécurité et protection des données</t>
  </si>
  <si>
    <t>88 ; Secourisme</t>
  </si>
  <si>
    <t>90 ; Certification langues</t>
  </si>
  <si>
    <t>901 ; Préparation concours CAPES, CAPET, CAPEPS, CAPLP</t>
  </si>
  <si>
    <t>902 ; Préparation concours agrégation</t>
  </si>
  <si>
    <t>903 ; Préparation concours CPE</t>
  </si>
  <si>
    <t>904 ; Préparation concours PsyEN</t>
  </si>
  <si>
    <t>906 ; Préparation concours santé, social</t>
  </si>
  <si>
    <t>907 ; Préparation concours ITRF</t>
  </si>
  <si>
    <t>A0 ; FONCTION D'ENSEIGNEMENT</t>
  </si>
  <si>
    <t>A2 ; ENSEIGNANT EN COLLEGE</t>
  </si>
  <si>
    <t>A4 ; ENSEIGNANT EN LYCEE</t>
  </si>
  <si>
    <t>A5 ; ENSEIGNANT EN LYCEE PROFESSIONNEL</t>
  </si>
  <si>
    <t>A6 ; ENSEIGNANT EDUCATION PRIORITAIRE</t>
  </si>
  <si>
    <t>A7 ; ASSISTANT ETRANGER</t>
  </si>
  <si>
    <t>B4 ; FORMATEUR EN INSPE</t>
  </si>
  <si>
    <t>B6 ; RESPONSABLE D'INGENIERIE EDUCATIVE OU DE FORMATION</t>
  </si>
  <si>
    <t>B8 ; CONSEILLER EN FORMATION</t>
  </si>
  <si>
    <t>C0 ; FONCTION D'EDUCATION</t>
  </si>
  <si>
    <t>C1 ; CONSEILLER D'EDUCATION</t>
  </si>
  <si>
    <t>C2 ; ASSISTANT D'EDUCATION</t>
  </si>
  <si>
    <t>C4 ; ASSISTANT DE PREVENTION ET DE SECURITE</t>
  </si>
  <si>
    <t>D0 ; FONCTION D'AIDE, SOUTIEN, CONSEIL AUX ELEVES</t>
  </si>
  <si>
    <t>D2 ; PSYCHOLOGUE SCOLAIRE, RE EDUCATEUR</t>
  </si>
  <si>
    <t>D3 ; PERSONNEL D'ORIENTATION</t>
  </si>
  <si>
    <t>D4 ; PROFESSEUR PRINCIPAL</t>
  </si>
  <si>
    <t>D6 ; AUXILIAIRE DE VIE SCOLAIRE</t>
  </si>
  <si>
    <t>E0 ; FONCTION DOCUMENTATION, BIBLIOTHEQUES, ARCHIVES</t>
  </si>
  <si>
    <t>F0 ; FONCTION D'ENCADREMENT SUPERIEUR</t>
  </si>
  <si>
    <t>G2 ; CHEF DE BUREAU</t>
  </si>
  <si>
    <t>G3 ; DIRECTEUR DE CIO</t>
  </si>
  <si>
    <t>G4 ; DIRECTEUR DELEGUE AUX FORMATIONS PRO ET TECH</t>
  </si>
  <si>
    <t>G5 ; RESPONSABLE D'EQUIPE</t>
  </si>
  <si>
    <t>H2 ; AGENT COMPTABLE</t>
  </si>
  <si>
    <t>J3 ; PROVISEUR ET ADJOINT</t>
  </si>
  <si>
    <t>J4 ; PRINCIPAL ET ADJOINT</t>
  </si>
  <si>
    <t>K0 ; FONCTION D'INSPECTION</t>
  </si>
  <si>
    <t>K1 ; IGESR</t>
  </si>
  <si>
    <t>K2 ; IA-IPR</t>
  </si>
  <si>
    <t>K3 ; IEN IO</t>
  </si>
  <si>
    <t>K4 ; IEN ET/EG</t>
  </si>
  <si>
    <t>L0 ; FONCTION JURIDIQUE</t>
  </si>
  <si>
    <t>L1 ; RESPONSABLE DE CELLULE JURIDIQUE</t>
  </si>
  <si>
    <t>M0 ; FONCTION MEDICO-SOCIALE</t>
  </si>
  <si>
    <t>M1 ; MEDECIN</t>
  </si>
  <si>
    <t>M2 ; PERSONNEL INFIRMIER</t>
  </si>
  <si>
    <t>M3 ; PERSONNEL DE SERVICE SOCIAL</t>
  </si>
  <si>
    <t>M4 ; SECRETAIRE MEDICAL</t>
  </si>
  <si>
    <t>N0 ; FONCTION DE GESTION DES RESSOURCES HUMAINES</t>
  </si>
  <si>
    <t>N1 ; DRH (DIRECTEUR DES RESSOURCES HUMAINES)</t>
  </si>
  <si>
    <t>N2 ; CORRESPONDANT RRH (RELATIONS RESSOURCES HUMAINES)</t>
  </si>
  <si>
    <t>P0 ; ADMINISTRATION GENERALE</t>
  </si>
  <si>
    <t>P1 ; SECRETARIAT DES EPLE</t>
  </si>
  <si>
    <t>P2 ; SECRETARIAT DES SERVICES EN DSDEN OU EN RECTORAT</t>
  </si>
  <si>
    <t>R0 ; FONCTION INFORMATIQUE ET AUDIOVISUELLE</t>
  </si>
  <si>
    <t>R1 ; MAINTENANCE DES MATERIELS</t>
  </si>
  <si>
    <t>R2 ; MAINTENANCE DES RESEAUX INFORMATIQUES</t>
  </si>
  <si>
    <t>R3 ; FONCTION SYSTEME</t>
  </si>
  <si>
    <t>R4 ; MAINTENANCE LOGICIELLE</t>
  </si>
  <si>
    <t>S0 ; FONCTION COMMUNICATION RELATIONS PUBLIQUES</t>
  </si>
  <si>
    <t>S1 ; PERSONNEL D'ACCUEIL</t>
  </si>
  <si>
    <t>S2 ; CHARGE DE RELATION PRESSE</t>
  </si>
  <si>
    <t>S3 ; RESPONSABLE EDITORIAL</t>
  </si>
  <si>
    <t>S4 ; RESPONSABLE COMMUNICATION</t>
  </si>
  <si>
    <t>T0 ; FONCTION HYGIENE ET SECURITE</t>
  </si>
  <si>
    <t>T1 ; INSPECTEUR SECURITE SANTE ET TRAVAIL</t>
  </si>
  <si>
    <t>T2 ; ASSISTANT ET CONSEILLER DE PREVENTION</t>
  </si>
  <si>
    <t>U0 ; FONCTION LOGISTIQUE CADRE DE VIE ET HEBERGEMENT</t>
  </si>
  <si>
    <t>U1 ; CUISINE ET RESTAURATION</t>
  </si>
  <si>
    <t>U2 ; MAINTENANCE ET ENTRETIEN DES BATIMENTS</t>
  </si>
  <si>
    <t>U3 ; LABORATOIRE</t>
  </si>
  <si>
    <t>V0 ; FONCTION DE REPROGRAPHIE ET EDITION</t>
  </si>
  <si>
    <t>W0 ; RECHERCHE</t>
  </si>
  <si>
    <t>Y0 ; PUBLIC INTER CATEGORIEL</t>
  </si>
  <si>
    <t>Y1 ; INTER CATEGORIEL PERSONNELS D'ENCADREMENT</t>
  </si>
  <si>
    <t>Y2 ; INTER CATEGORIEL EQUIPE D'ETABLISSEMENT OU DE SERV</t>
  </si>
  <si>
    <t>Y3 ; INTER-CATEGORIEL PERSONNELS ATSS</t>
  </si>
  <si>
    <t>Y4 ; INTER CATEGORIEL SANTE/SOCIAL</t>
  </si>
  <si>
    <t>Y9 ; AUTRES PUBLICS INTER CATEGORIEL</t>
  </si>
  <si>
    <t>D  INTERDEGRE</t>
  </si>
  <si>
    <t>S/t repas</t>
  </si>
  <si>
    <t>S/t nuit</t>
  </si>
  <si>
    <t>S/t Dépl</t>
  </si>
  <si>
    <t>Nb moyen de personnels hors bassin/Circo à déplacer</t>
  </si>
  <si>
    <t>hors bassin</t>
  </si>
  <si>
    <t>Type de Plan</t>
  </si>
  <si>
    <t xml:space="preserve">Architecture </t>
  </si>
  <si>
    <t>Renseigner de la manière suivante : 1 (type de candidature) P1-3 (Type PARCOURS)  | exemple : 1P1-3 --&gt; Dans la cellule Architecture</t>
  </si>
  <si>
    <t>Attention au nb de places 1D si Interdegré.</t>
  </si>
  <si>
    <t>PLP_SBSC      Enseignements professionnels Sciences Bio, sociales, chimie...</t>
  </si>
  <si>
    <t>150 caractères maxi, minuscules, majuscule en début de phrase pas de caractères spéciaux, pas de tabulations, de sauts de ligne, pas de ';'  …    Faire d'abord un copier coller dans Excel  ou "bloc-notes : menu demarrer--&gt;accessoires--&gt;Bloc-Notes"</t>
  </si>
  <si>
    <t>A compléter dans GAIA , 250 caractéres maxi, minuscules, majuscule en début de phrase pas de caractères spéciaux, pas de tabulations, de sauts de ligne, pas de ';' … Faire d'abord un copier coller dans Excel ou "bloc-notes "</t>
  </si>
  <si>
    <t>L'objectif doit être précis, formulé avec des  verbes d'action pour indiquer quels savoirs ou  savoir-faire auront acquis les personnels à  l'issue du stage</t>
  </si>
  <si>
    <t>Bassin ou regroupement académique</t>
  </si>
  <si>
    <t xml:space="preserve">F - GROUPE TRAVAIL </t>
  </si>
  <si>
    <t>FIL / Tutorat</t>
  </si>
  <si>
    <t>Analyser les thématiques et les démarches des programmes de français.</t>
  </si>
  <si>
    <t xml:space="preserve">Programme limitatif TBCP - Le jeu : futilité, nécessité  </t>
  </si>
  <si>
    <t>Par bassin;classe virtuelle</t>
  </si>
  <si>
    <t>PLP Lettres-histoire-géographie-EMC</t>
  </si>
  <si>
    <t xml:space="preserve">Programme limitatif TBCP </t>
  </si>
  <si>
    <t>Par bassin;
classe virtuelle</t>
  </si>
  <si>
    <t>PLP Lettres-histoire-
géographie-EMC</t>
  </si>
  <si>
    <t>Analyser les thématiques et les démarches des programmes adaptés en histoire-géographie</t>
  </si>
  <si>
    <t>L’esclavage en Guyane</t>
  </si>
  <si>
    <t>Distinguer les 4 grandes périodes de
 l’histoire de la Guyane ; établir des
 liens avec les programmes adaptés 
en LP.</t>
  </si>
  <si>
    <t>Appréhender la géographie  de la
 Guyane ; établir des liens avec les 
programmes adaptés en LP.</t>
  </si>
  <si>
    <t xml:space="preserve">thématiques : les 4 grandes  périodes de l’histoire de la Guyane.
apports des formateurs : contenus scientifiques et didactiques ; outils didactiques et pédagogiques.
activités des stagiaires : échanges et réflexions autour des thèmes ; construction d'outils (ateliers) etc.
</t>
  </si>
  <si>
    <t>Appréhender l'histoire  de la
 Guyane à travers l'esclavagisme ; établir 
des liens avec les 
programmes adaptés en LP.</t>
  </si>
  <si>
    <t>Citoyenneté, défense et sécurité</t>
  </si>
  <si>
    <t>Accompagnement préparation concours</t>
  </si>
  <si>
    <t>Accompagner à la préparation aux CAPLP Lettres-HG</t>
  </si>
  <si>
    <t>Appréhender les différentes cultures et traditions de la Guyane</t>
  </si>
  <si>
    <t>Approfondir les compétences liées aux apprentissages de la langue, de la littératie, du FLS.</t>
  </si>
  <si>
    <t>Accompagnement rendez-vous de carrière</t>
  </si>
  <si>
    <t>Accompagnement pour l'élaboration de ressources</t>
  </si>
  <si>
    <t>Élaborer des ressources ; construire des outils et sujets d'examen ; proposer des ressources</t>
  </si>
  <si>
    <t xml:space="preserve">Maitrise de la langue, littératie et FLS </t>
  </si>
  <si>
    <t>Traditions et interculturalité en Guyane</t>
  </si>
  <si>
    <t>Histoire-géographie Guyane / programmes adaptés.</t>
  </si>
  <si>
    <t>Programmes Lettres LP approches procédés littéraires…</t>
  </si>
  <si>
    <t>Enseignement Lettres-HGEMC et numérique</t>
  </si>
  <si>
    <t>Croisement objets d'étude 
et perspective d'étude.</t>
  </si>
  <si>
    <t xml:space="preserve"> Histoire de la Guyane </t>
  </si>
  <si>
    <t xml:space="preserve">    Géographie de la Guyane </t>
  </si>
  <si>
    <t>Approfondir ses connaissances sur les 
thématiques des programmes d'enseignement moral et civique. Réfléchir à la mise en œuvre didactique.</t>
  </si>
  <si>
    <t>Approfondir ses connaissances sur les 
thématiques des programmes d'histoire
 Réfléchir à la mise en œuvre didactique.</t>
  </si>
  <si>
    <t>Approfondir ses connaissances sur les 
thématiques des programmes
 d'enseignement moral et civique. 
Réfléchir à la mise en œuvre didactique.</t>
  </si>
  <si>
    <t>thématiques :    Les Valeurs de la République : 
laïcité, liberté, égalité…
apports des formateurs : contenus scientifiques et didactiques ; outils didactiques et pédagogiques.
activités des stagiaires : échanges et réflexions autour des thèmes ; construction d'outils (ateliers) etc.</t>
  </si>
  <si>
    <t>   Les Valeurs de la République : 
laïcité, liberté, égalité…</t>
  </si>
  <si>
    <t>Module 3- Personnes-ressources littératie</t>
  </si>
  <si>
    <t>Module 2- Personnes-ressources littératie</t>
  </si>
  <si>
    <t>Module 1-Personnes-ressources littératie</t>
  </si>
  <si>
    <t>1=DISPOSITIFS!B6</t>
  </si>
  <si>
    <t>2=DISPOSITIFS!B7</t>
  </si>
  <si>
    <t>3=DISPOSITIFS!B8</t>
  </si>
  <si>
    <t>4=DISPOSITIFS!B9</t>
  </si>
  <si>
    <t>5=DISPOSITIFS!B10</t>
  </si>
  <si>
    <t>6=DISPOSITIFS!B11</t>
  </si>
  <si>
    <t>7=DISPOSITIFS!B12</t>
  </si>
  <si>
    <t>8=DISPOSITIFS!B13</t>
  </si>
  <si>
    <t>9=DISPOSITIFS!B14</t>
  </si>
  <si>
    <t>10=DISPOSITIFS!B15</t>
  </si>
  <si>
    <t>Le carnaval en Guyane</t>
  </si>
  <si>
    <t>Thématiques abordées : le carnaval et le jeu ; particularités du carnaval guyanais ; liens avec les sciences et la technique
 - Apports des formateurs : connaissances scientifiques ; ressources...
- Activités des stagiaires : écoute et échanges ; didactique des documents proposés,</t>
  </si>
  <si>
    <t>Interculturalité</t>
  </si>
  <si>
    <t>Dossier RAEP</t>
  </si>
  <si>
    <t>Élborer le dossier RAEP en lettres-Histoire-géographie</t>
  </si>
  <si>
    <t>Thématique-Le dossier RAEP en Lettres et en Histoire-géographie
 - Apports des formateurs : connaissances scientifiques ; méthodologie ; présentation exemples...
- Activités des stagiaires : écoute et échanges ; rédaction du dossieret corrections.</t>
  </si>
  <si>
    <t>Thématique-Les épreuves écrites et oales en Lettres et en Histoire-géographie
 - Apports des formateurs : connaissances 
scientifiques ; méthodologie ; présentation
 exemples...
- Activités des stagiaires : écoute et échanges ;
 entrainement et corrections.</t>
  </si>
  <si>
    <t>Épreuves écrite/orales  Lettres CAPLP</t>
  </si>
  <si>
    <t>Appréhender les épreuves du CAPLP en Lettres</t>
  </si>
  <si>
    <t>Thématique-Les épreuves écrites et oales  en Histoire-géographie
 - Apports des formateurs : connaissances 
scientifiques ; méthodologie ; présentation
 exemples...
- Activités des stagiaires : écoute et échanges ;
 entrainement et corrections.</t>
  </si>
  <si>
    <t>Appréhender les épreuves du CAPLP en 
Histoire-géographie</t>
  </si>
  <si>
    <t>Épreuves écrite/orales  Histoire-géographie CAPLP</t>
  </si>
  <si>
    <t xml:space="preserve">Accompagnement missions et compétences  professeurs </t>
  </si>
  <si>
    <t>Accompagnement coordonnatrices/teurs</t>
  </si>
  <si>
    <t>Accompagnement formateurs</t>
  </si>
  <si>
    <t>Accompagnement tuteurs</t>
  </si>
  <si>
    <t>Identifier les missions des coordonnateurs 
disciplinaires. Établir des bilans disciplinaires par
 établissement.</t>
  </si>
  <si>
    <t>Thématiques abordées  : la coordination, les conseils d'enseignement, les problématiques disciplinaires.
 Apports des formateurs : contenus théoriques
Activités des stagiaires : échanges , groupe de réflexion et de travail.</t>
  </si>
  <si>
    <t>PLP Lettres-HGEMC</t>
  </si>
  <si>
    <t xml:space="preserve"> Thématiques abordées : les compétences du
 référentiel
Apports des formateurs : apports théoriques
 Activités des stagiaires : réflexion en ateliers
 autour des compétences.</t>
  </si>
  <si>
    <t>Identifier les missions du tuteur. 
Distinguer les observables.</t>
  </si>
  <si>
    <t xml:space="preserve">Distinguer les compétences liées au professorat et identifier des repères, des observables, Établir son bilan de carrière.
</t>
  </si>
  <si>
    <t xml:space="preserve"> Distinguer les diverses missions à accomplir; dresser des bilans.</t>
  </si>
  <si>
    <t>Appréhender les outils numériques appropriés à l'enseignement des Lettres-HGEMC</t>
  </si>
  <si>
    <t>Élaboration ressources disciplinaires</t>
  </si>
  <si>
    <t>Thématiques abordées  : les contenus des nouveaux programmes, les outils pédagogiques et didactiques, les programmes adaptés...
  Apports des formateurs : contenus scientifiques, théoriques.
Activités des stagiaires : réflexion pédagogique et didactique dans le cadre de groupes de travail.</t>
  </si>
  <si>
    <t>Élaboration sujets d'examen</t>
  </si>
  <si>
    <t>Élaborer des ressources disciplinaires en lien avec les nouveaux programmes ainsi que les adaptations locales.</t>
  </si>
  <si>
    <t>Diversité culturelle en milieu scolaire</t>
  </si>
  <si>
    <t>Reconnaitre la diversité et les convergences socioculturelles parmi les populations guyanaises.
Comprendre que la diversité culturelle est construite et non pas naturelle, innée.</t>
  </si>
  <si>
    <t>Histoire et cultures en Guyane,</t>
  </si>
  <si>
    <t>Thématique-Histoire de la Guyane ; les différentes cultures de Guyane,
 - Apports des formateurs : connaissances scientifiques ; ressources...
- Activités des stagiaires : écoute et échanges ; didactique des documents proposés.</t>
  </si>
  <si>
    <t>Les usages du numérique en Lettres-
HGEMC</t>
  </si>
  <si>
    <t xml:space="preserve">Présenter les éléments scientifiques autour du carnaval de Guyane et même des Antilles (?) : origine, histoire, évolution, symbolique, significations.
'établir des liens avec le programme limitatif "Le jeu : nécessité, futilité", en même temps qu'avec l'objet d'étude "Vivre aujourd'hui: l'humanité, le monde, les sciences et la technique". 
Distinguer les caractéristiques du carnaval en Guyane.
</t>
  </si>
  <si>
    <t>L'étude d'une œuvre complète</t>
  </si>
  <si>
    <t xml:space="preserve"> Thématiques abordées  : l'étude d'une œuvre intégrale, ce que c'est, ce que ce n'est pas (3-4 extraits seulement). 
 Apports des formateurs : contenus théoriques sur la thèmatique ; présentation d'une oeuvre intégrale...
Activités des stagiaires : écoute participative, échanges, réflexion , construction d'outils autour de l'oeuvre.</t>
  </si>
  <si>
    <t xml:space="preserve"> Thématiques abordées  : les épreuves de français dans le cadre du CCF en CAP : attendus, démarches...
 Apports des formateurs : contenus théoriques sur la thèmatique ; présentation d'exemples de situations d'examen écrites et orales...
Activités des stagiaires : écoute participative, échanges, réflexion , construction d'exemples d'épreuves.</t>
  </si>
  <si>
    <t>Histoire de la Guyane</t>
  </si>
  <si>
    <t>Numérique, examens, site</t>
  </si>
  <si>
    <t>Thématiques abordées : concaténation, alimentation ite iscilinire
Apports des formateurs : explication théorique et démonstration pratique
 Activités des stagiaires : manipulation, expérimentation, échanges , construction d'outils.</t>
  </si>
  <si>
    <t>Contenus scientifiques de thématiques choisies en géographie</t>
  </si>
  <si>
    <t>Le document en histoire-géographie et EMC</t>
  </si>
  <si>
    <t>Contenus scientifiques de thématiques choisies en histoire.</t>
  </si>
  <si>
    <t xml:space="preserve">Programmes d'histoire-géographie et transmission des connaissances. </t>
  </si>
  <si>
    <t>Thématiques :   citoyenneté, défense et sécurité
apports des formateurs : contenus scientifiques 
et didactiques ; outils didactiques et pédagogiques.
Activités des stagiaires : échanges et réflexions
 autour des thèmes ; construction d'outils 
(ateliers) etc.</t>
  </si>
  <si>
    <t>Thématiques abordées  : littératie, stratégies 
de compréhension et d'écoute, lecture et
 écriture, FLS
Apports des formateurs : contenus scientifiques et didactiques, outils
Activités des stagiaires : réflexion, 
constructions d'outils, observations croisées...</t>
  </si>
  <si>
    <t>Élaborer des sujets d'examen : CAP HGEMC et oraux de rattrapage BCP</t>
  </si>
  <si>
    <t>Définir ce qu'est un document en histoire, en géographie et en EMC.
Sourcer un document de façon très précise (source 1ère ; source internet etc.).
Exploiter, didactiser le document
Appréhender les attendus des épreuves d'examen : CCF CAP et épreuve ponctuelle TBCP</t>
  </si>
  <si>
    <t xml:space="preserve">Thématiques : tous les contenus des programmes de CAP et de BCP sont mobilisables ; démarches didactiques et pédagogique en HG ; les attendus des CCF en CAP et de  l'épreuve en Terminale BCP ; liens avec le chef d'oeuvre.
 Apports des formateurs : présentation de séquences et de démarches didactiques et pédagogiques. Explication théorique et retour d'expériences.
Activités des stagiaires : écoute, échanges et réflexions autour des contenus présentés  ; partage d'expériences didactiques autour de démrches (word café ou autres...)
</t>
  </si>
  <si>
    <t>Les épreuves de CCF en CAP</t>
  </si>
  <si>
    <t>Distinguer et préciser les attendus des différentes épreuves.
Appréhender et pratiquer la démarche de l'écriture longue.
Préparer l'épreuve orale.</t>
  </si>
  <si>
    <t xml:space="preserve"> Appréhender et caractériser l'étude de l' œuvre intégrale,
(attendus précis, démarche...)</t>
  </si>
  <si>
    <t>Le document et les examens en histoire-géographie et EMC</t>
  </si>
  <si>
    <t>Transmission connaissances Histoire-Géographie</t>
  </si>
  <si>
    <t>Contenus scientifiques thèmes choisis histoire.</t>
  </si>
  <si>
    <t>Contenus scientifiques thèmes choisis géographie</t>
  </si>
  <si>
    <t>Enseignement de l'histoire-géographie en LP</t>
  </si>
  <si>
    <t>Analyser certaines thématiques d'histoire-géographie    liées aux programmes.
Distinguer les démarches d'appropriation des connaissances.
Caractériser la source d'un document et définir sa place dans les séances d'apprentissage.
Appréhender les épreuves d'examen.</t>
  </si>
  <si>
    <t>Analyser les thématiques des     programmes en enseignement moral et civique.
Distinguer les démarches didactiques.</t>
  </si>
  <si>
    <t>Thématiques essentielles programmes EMC</t>
  </si>
  <si>
    <t xml:space="preserve">
Contenus théoriques et réflexifs
- Privilégier des activités où chacun parle de soi plutôt que de parler des autres.
- S’interroger ensemble sur le mode de fonctionnement des préjugés
-Elargir la perception de la notion de culture 
- Déconstruire certains stéréotypes et préjugés : contexte, données historiques
-Valoriser la diversité culturelle ; accepter l’autre comme personne.
-Mettre l’accent sur les convergences.</t>
  </si>
  <si>
    <t>Thématiques abordées  : les missions du tuteur,   les problématiques disciplinaires.                Apports des formateurs : contenus théoriques et pratiques.
Activités des stagiaires : échanges , groupe de   réflexion et de travail ; construction d'outils.</t>
  </si>
  <si>
    <t>Thématiques abordées  : les contenus des nouveaux programmes, les attentes des épreuves d'examen.   Apports des formateurs : contenus des programmes et attendus des épreuves d'examen.                                       Activités des stagiaires : réflexion pédagogique  et didactique dans le cadre de groupes de travail.Construction de sujets d'examen.</t>
  </si>
  <si>
    <t>Thématiques abordées : outils pédagogiques (vidéoprojecteur , tableau NBI…) ; sites ressources ; logiciels et didacticiels pour l'enseignement et les évaluations.
Apports des formateurs : explication théorique et démonstration pratique
 Activités des stagiaires : manipulation, expérimentation, échanges , construction d'outils.</t>
  </si>
  <si>
    <r>
      <t>dispositif (2021xxxx): correspond à celui de l'onglet "</t>
    </r>
    <r>
      <rPr>
        <b/>
        <sz val="11"/>
        <rFont val="Calibri"/>
        <family val="2"/>
        <charset val="1"/>
        <scheme val="minor"/>
      </rPr>
      <t>Dispositifs</t>
    </r>
    <r>
      <rPr>
        <sz val="11"/>
        <rFont val="Calibri"/>
        <family val="2"/>
        <charset val="1"/>
        <scheme val="minor"/>
      </rPr>
      <t>"</t>
    </r>
  </si>
  <si>
    <r>
      <t>Utiliser obligatoirement :</t>
    </r>
    <r>
      <rPr>
        <b/>
        <sz val="11"/>
        <rFont val="Calibri"/>
        <family val="2"/>
        <charset val="1"/>
        <scheme val="minor"/>
      </rPr>
      <t xml:space="preserve"> Facultatif</t>
    </r>
  </si>
  <si>
    <t xml:space="preserve">Réfléchir à la mise en oeuvre du programme limitatif avec les TBCP de l'académie de Guyane, à travers l'oeuvre intégrale et un corpus de documents .
Communiquer autour des enjeux du sujet ; acquérir des savoirs sur certaines oeuvres du programme ; construire un corpus autour du thème limitatif...
</t>
  </si>
  <si>
    <t xml:space="preserve">Thématiques : « Le jeu : un rapport à soi, un rapport aux autres, un rapport au monde. En quoi les progrès des sciences et des techniques ont-ils renouvelé la relation de l’homme au jeu ? 
Apports des formateurs : contenus scientifiques et didactiques ; outils didactiques et pédagogiques.
Activités des stagiaires : échanges et réflexions autour des thèmes (word café) ; construction d'outils (ateliers) etc.
</t>
  </si>
  <si>
    <r>
      <t>Croise</t>
    </r>
    <r>
      <rPr>
        <sz val="9"/>
        <rFont val="Calibri"/>
        <family val="2"/>
        <charset val="1"/>
        <scheme val="minor"/>
      </rPr>
      <t>ment objets d'étude 
et perspective d'étude.</t>
    </r>
  </si>
  <si>
    <r>
      <t>Effectuer le croisement entre les 
objets d'étude des programmes
de CAP et BCP et la perspective
d'étude "Dire, lire, écrire le métier
afin de repérer</t>
    </r>
    <r>
      <rPr>
        <sz val="11"/>
        <rFont val="Calibri"/>
        <family val="2"/>
        <scheme val="minor"/>
      </rPr>
      <t xml:space="preserve"> les </t>
    </r>
    <r>
      <rPr>
        <sz val="11"/>
        <rFont val="Calibri"/>
        <family val="2"/>
        <charset val="1"/>
        <scheme val="minor"/>
      </rPr>
      <t xml:space="preserve">éléments les 
plus pertinents pour la co-inter
vention et le chef d'œuvre.
</t>
    </r>
    <r>
      <rPr>
        <sz val="11"/>
        <rFont val="Calibri"/>
        <family val="2"/>
        <scheme val="minor"/>
      </rPr>
      <t>Établir des liens entre les objets d'étude et les filières professionnelles.
Lire des oeuvres qui parlent des métiers.</t>
    </r>
  </si>
  <si>
    <r>
      <t xml:space="preserve">Thématiques : l'écriture sur soi, l'information, l'imagination, le monde d'aujourd'hui (etc.) au regard des métiers. Quels liens possibles au niveau du dire, lire, écrire ?
Apports des formateurs : réflexion scientifique et didactique ; outils didactiques et pédagogiques. </t>
    </r>
    <r>
      <rPr>
        <sz val="11"/>
        <rFont val="Calibri"/>
        <family val="2"/>
        <scheme val="minor"/>
      </rPr>
      <t>Présentation d'oeuvres en lien avec les métiers.</t>
    </r>
    <r>
      <rPr>
        <sz val="11"/>
        <rFont val="Calibri"/>
        <family val="2"/>
        <charset val="1"/>
        <scheme val="minor"/>
      </rPr>
      <t xml:space="preserve">
 Activités des stagiaires : échanges et réflexions autour de la thèmatique (word café) ; construction d'outils (ateliers) etc.
</t>
    </r>
  </si>
  <si>
    <r>
      <t>Thématiques : affirmation démocratique depuis la révolution française ;  vivre en France en démocratie depuis 1945 ; s’engager et débattre en démocratie autour des défis de société.
Autre thématique possible : la France, l'Europe et le monde au XXe siècle.
 Apports des formateurs : contenus scientifiques du thème ; didactisation des connaissances et documents..
Activités des stagiaires : écoute, échanges et réflexions autour des thèmes  ; partage d'expériences didactiques autour des thèmes (word café ou autres...)</t>
    </r>
    <r>
      <rPr>
        <sz val="11"/>
        <rFont val="Calibri"/>
        <family val="2"/>
        <charset val="1"/>
        <scheme val="minor"/>
      </rPr>
      <t xml:space="preserve">
</t>
    </r>
  </si>
  <si>
    <r>
      <t>Identifier d'une part des démarches de transmission et de mémorisation des connaissances  en histoire-géographie  ; d'autre part des méthodes d'acquisition des compétences.
Appréhender les attendus des CCF en CAP et de  l'épreuve en Terminale BCP.</t>
    </r>
    <r>
      <rPr>
        <sz val="11"/>
        <rFont val="Calibri"/>
        <family val="2"/>
        <charset val="1"/>
        <scheme val="minor"/>
      </rPr>
      <t xml:space="preserve">
 </t>
    </r>
  </si>
  <si>
    <r>
      <t>Approfondir ses connaissances sur les 
thématiques des programmes de géographie</t>
    </r>
    <r>
      <rPr>
        <sz val="11"/>
        <rFont val="Calibri"/>
        <family val="2"/>
        <charset val="1"/>
        <scheme val="minor"/>
      </rPr>
      <t xml:space="preserve">
 Réfléchir à la mise en œuvre didactique.</t>
    </r>
  </si>
  <si>
    <r>
      <t xml:space="preserve">Thématiques possibles : les changements globaux , accès aux ressources, risques ; mondialisation, urbanisation, circulations, recompositions...
Thématiques : affirmation démocratique depuis la révolution française ;  vivre en France en démocratie depuis 1945 ; s’engager et débattre en démocratie autour des défis de société.
Autre thématique possible : la France, l'Europe et le monde au XXe siècle.
 Apports des formateurs : contenus scientifiques  ; didactisation des connaissances et documents...
Activités des stagiaires : écoute, échanges et réflexions autour des thèmes  ; partage d'expériences didactiques autour des thèmes (word café ou autres...) </t>
    </r>
    <r>
      <rPr>
        <sz val="11"/>
        <rFont val="Calibri"/>
        <family val="2"/>
        <charset val="1"/>
        <scheme val="minor"/>
      </rPr>
      <t xml:space="preserve">
</t>
    </r>
  </si>
  <si>
    <r>
      <t xml:space="preserve">Thématiques : qu'est-ce qu'un document en Histoire, en géographie et en EMC ? Quelle est la source première du document ? Quelle est la place du document en HGEMC ? Comment exploiter le document ans le cadre d'une séance ? </t>
    </r>
    <r>
      <rPr>
        <sz val="11"/>
        <rFont val="Calibri"/>
        <family val="2"/>
        <charset val="1"/>
        <scheme val="minor"/>
      </rPr>
      <t xml:space="preserve">
</t>
    </r>
    <r>
      <rPr>
        <sz val="11"/>
        <rFont val="Calibri"/>
        <family val="2"/>
        <scheme val="minor"/>
      </rPr>
      <t>Apports des formateurs : contenus théoriques et didactiques ; présentation d'exemples et démonstration didactique ; attendus des CCF en CAP et de l'épreuve en Terminale BCP.</t>
    </r>
    <r>
      <rPr>
        <sz val="11"/>
        <rFont val="Calibri"/>
        <family val="2"/>
        <charset val="1"/>
        <scheme val="minor"/>
      </rPr>
      <t xml:space="preserve">
</t>
    </r>
    <r>
      <rPr>
        <sz val="11"/>
        <rFont val="Calibri"/>
        <family val="2"/>
        <scheme val="minor"/>
      </rPr>
      <t>Activités des stagiaires : écoute, échanges et réflexions autour des thèmes (word café) ; construction d'outils (ateliers) ; travail autour de CCF en CAP.</t>
    </r>
  </si>
  <si>
    <r>
      <rPr>
        <sz val="7"/>
        <rFont val="Times New Roman"/>
        <family val="1"/>
      </rPr>
      <t xml:space="preserve">    </t>
    </r>
    <r>
      <rPr>
        <sz val="11"/>
        <rFont val="Calibri"/>
        <family val="2"/>
        <charset val="1"/>
        <scheme val="minor"/>
      </rPr>
      <t xml:space="preserve">Géographie de la Guyane </t>
    </r>
  </si>
  <si>
    <t xml:space="preserve">Thématiques : géographie physique, 
humaine et économique de la Guyane.
Apports des formateurs : contenus scientifiques et didactiques ; outils didactiques et pédagogiques.
Activités des stagiaires : échanges et réflexions autour des thèmes ; construction d'outils (ateliers) etc.
</t>
  </si>
  <si>
    <t xml:space="preserve">thématiques : l'esclavage et ses particularités en Guyane
apports des formateurs : contenus scientifiques et didactiques ; outils didactiques et pédagogiques.
activités des stagiaires : échanges et réflexions autour des thèmes ; construction d'outils (ateliers) etc.
</t>
  </si>
  <si>
    <r>
      <t>Développer</t>
    </r>
    <r>
      <rPr>
        <sz val="11"/>
        <rFont val="Calibri"/>
        <family val="2"/>
        <charset val="1"/>
        <scheme val="minor"/>
      </rPr>
      <t xml:space="preserve"> les compétences informatiques 
et numériques des enseignants de 
Lettres-HGEMC.</t>
    </r>
  </si>
  <si>
    <r>
      <t>dispositif (2021xxxx): correspond à celui de l'onglet "</t>
    </r>
    <r>
      <rPr>
        <b/>
        <sz val="9"/>
        <rFont val="Calibri"/>
        <family val="2"/>
        <charset val="1"/>
        <scheme val="minor"/>
      </rPr>
      <t>Dispositifs</t>
    </r>
    <r>
      <rPr>
        <sz val="9"/>
        <rFont val="Calibri"/>
        <family val="2"/>
        <charset val="1"/>
        <scheme val="minor"/>
      </rPr>
      <t>"</t>
    </r>
  </si>
  <si>
    <t>Thématiques abordées  : les contenus              disciplinaires, le déroulé des formations, la     posture et les missions du formateur, les         démarches privilégiées                                       Apports des formateurs : contenus      théoriques et pratiques                           
Activités des stagiaires : échanges , groupe de   réflexion et de travail, mises en situation.
A l’issue de la formation, les stagiaires auront travaillé les compétences suivantes :
1)Analyser les besoins en formation
2)Élaborer, planifier, conduire et évaluer des dispositifs et des programmes de formations
3)Choisir des outils et des méthodes spécifiques et adaptés aux besoins des formés</t>
  </si>
  <si>
    <t>Identifier les contenus propres à chaque formation    et se positionner sur certains modules.                                                                  
Développer des compétences spécifiques au formateur dans les domaines de la conception, mise en œuvre(démarches) et évaluation des formations.
Professionnaliser les enseignants-formateurs (question de la posture du formateur).</t>
  </si>
  <si>
    <t>Se former pour devenir professeur-ressources en Littératie.Acquérir des compétences spécialisées pour favoriser l'apprentissage de la langue par les élèves.
Construire des outils, les expérimenter et les formaliser.</t>
  </si>
  <si>
    <t>Thématiques abordées  : littératie, stratégies de compréhension et d'écoute, lecture et écriture, FLS
Apports des formateurs : contenus scientifiques et didactiques, outils
Activités des stagiaires : réflexion, constructions d'outils, observations croisées...
GRAC- Intervenant INSPE, apports méthodologiques pour conception outils ; expérimentation avec  observation et retour, bilan, formalisation des outils.</t>
  </si>
  <si>
    <t>Thématiques abordées  : littératie, stratégies 
de compréhension et d'écoute, lecture et
 écriture, FLS
Apports des formateurs : contenus scientifiques et didactiques, outils
Activités des stagiaires : réflexion, 
constructions d'outils, observations croisées...GRAC- Intervenant INSPE, apports méthodologiques pour conception outils ; expérimentation avec  observation et retour, bilan, formalisation des outils.
GRAC- Intervenant INSPE, apports méthodologiques pour conception outils ; expérimentation avec  observation et retour, bilan, formalisation des outils.</t>
  </si>
  <si>
    <t>DISPOSITIFS</t>
  </si>
  <si>
    <t>MODULES</t>
  </si>
  <si>
    <t>3-Michel Wanner, PLP Lettres-HGEMC</t>
  </si>
  <si>
    <t>Accompagnement
 pour l'élaboration 
de ressources</t>
  </si>
  <si>
    <t>Enseignement 
Lettres-HGEMC 
et numérique</t>
  </si>
  <si>
    <t>Les élèves à 
besoins particuliers</t>
  </si>
  <si>
    <t>Formation statutaire</t>
  </si>
  <si>
    <t>Co-intervention</t>
  </si>
  <si>
    <t>TYPE DE 
CANDIDATURE</t>
  </si>
  <si>
    <t>CANDIDATURE
  DÉSIGNÉE
2 professeurs par établissements = professeurs-ressource</t>
  </si>
  <si>
    <t>CANDIDATURE
 DÉSIGNÉE professeurs stagiaire, détachés  néo-contractuels</t>
  </si>
  <si>
    <t>3-Lydie Choucoutou, professeure agrégée honoraire</t>
  </si>
  <si>
    <t>2-Jonathan Gouriou-Vales et Matthias Esneault</t>
  </si>
  <si>
    <t>2-Aude Désiré, professeure documentaliste certifiée et Lydie Choucoutou, professeure agrégée honoraire</t>
  </si>
  <si>
    <t>3-Isabelle Hidair-Krivsky, maître de conférences HDR en anthropologie</t>
  </si>
  <si>
    <t>CANDIDATURE DÉSIGNÉE</t>
  </si>
  <si>
    <t>PRÉCISIONS ET/OU L'ESSENTIEL</t>
  </si>
  <si>
    <t>1-Réflexion autour des œuvres complètes du programme limitatif</t>
  </si>
  <si>
    <t>1-Contenus scientifiques autour de la question de la démocratie</t>
  </si>
  <si>
    <t>3- 2022-2023</t>
  </si>
  <si>
    <t>1-Philippe Bouba,  PLP Lettres-HGEMC ; intervenant en Histoire à l'université</t>
  </si>
  <si>
    <t>2-Contenus scientifiques sur l'histoire de la Guyane; didactisation de certains documents.</t>
  </si>
  <si>
    <t>3-Contenus scientifiques sur l'esclavage en Guyane</t>
  </si>
  <si>
    <t>2-Contenus scientifiques ; réflexion autour de projets</t>
  </si>
  <si>
    <t>2-Histoire de la Guyane et interculturalié : 2 volets</t>
  </si>
  <si>
    <t>3-Contenus scientifiques : 5 heures (8h-13h)</t>
  </si>
  <si>
    <t>1-Aide à la constitution du dossier RAEP</t>
  </si>
  <si>
    <t>1-Réunions en visio et en présentiel</t>
  </si>
  <si>
    <t>2-Formation de forcmateurs : technique d'animation…</t>
  </si>
  <si>
    <t>3-Réunions en visio ou en présentiel : mise au point sur les attendus</t>
  </si>
  <si>
    <t>4-Formation au tutorat professeurs stagaires/détachés et au tutorat de proximité</t>
  </si>
  <si>
    <t>4-IEN</t>
  </si>
  <si>
    <t>3-IEN</t>
  </si>
  <si>
    <t xml:space="preserve">1-Accompagnement hybride </t>
  </si>
  <si>
    <t xml:space="preserve">2-Accompagnement hybride </t>
  </si>
  <si>
    <t>1-Contenus ajustés aux besoins des équipes</t>
  </si>
  <si>
    <t>2-Formation réservée IAN, chargés de mission, IEN</t>
  </si>
  <si>
    <t>1-Matthias Esneault, IAN et webmestre</t>
  </si>
  <si>
    <t>2-Matthias Esneault, IAN et webmestre et IEN</t>
  </si>
  <si>
    <t xml:space="preserve">CANDIDATURE INDIVIDUELLE ET DÉSIGNÉE
</t>
  </si>
  <si>
    <t xml:space="preserve">Thématiques essentielles
 programmes EMC
</t>
  </si>
  <si>
    <t xml:space="preserve">CANDIDATURE
 INDIVIDUELLE 
ET DÉSIGNÉE
</t>
  </si>
  <si>
    <t xml:space="preserve">Traditions et
 interculturalité
 en Guyane
</t>
  </si>
  <si>
    <t xml:space="preserve">CANDIDATURE
 INDIVIDUELLE 
</t>
  </si>
  <si>
    <t xml:space="preserve">Accompagnement 
préparation concours
</t>
  </si>
  <si>
    <t>CANDIDATURE
 DÉSIGNÉE</t>
  </si>
  <si>
    <t xml:space="preserve">Accompagnement 
missions et 
compétences 
 professeurs 
</t>
  </si>
  <si>
    <t xml:space="preserve">Maitrise de la langue,
 littératie et FLS 
</t>
  </si>
  <si>
    <t xml:space="preserve">CANDIDATURE INDIVIDUELLE 
</t>
  </si>
  <si>
    <t>INSCRIPTIONS ENSEIGNANTS</t>
  </si>
  <si>
    <t xml:space="preserve">3-Démarche pour mener l'étude d'une œuvre intégrale </t>
  </si>
  <si>
    <t>5-Yves-Franck Mbama-Ngankoua, PLP Lettres-HGEMC</t>
  </si>
  <si>
    <t>2-Sandra Emmanuel-Émile, PLP Lettres-HGEMC</t>
  </si>
  <si>
    <t>FORMATRICES/FORMATEURS</t>
  </si>
  <si>
    <t>2-Les objets d'étude en lien avec la co-intervention et le chef d'œuvre</t>
  </si>
  <si>
    <t>1-Michel Wanner, PLP Lettres-HGEMC</t>
  </si>
  <si>
    <t>2-Jonathan Gouriou-Vales, PLP Lettres-HGEMC</t>
  </si>
  <si>
    <t>4-Shirley Holder, Alice Mougnibas, PLP Lettres-HGEMC</t>
  </si>
  <si>
    <t>4-Appropriation de la démarche d'écriture longue ; préparation à l'oral basée sur l'expérience professionnelle et le métier</t>
  </si>
  <si>
    <t>5-Intégration de ces littératures dans les séquences liées aux programmes de la TVP</t>
  </si>
  <si>
    <t xml:space="preserve">Enseignement
 de l'Histoire-Géographie
 en LP
</t>
  </si>
  <si>
    <t>2-Démarches favorisant la transmission des connaissances en HG</t>
  </si>
  <si>
    <t>3-Stéphane Granger, professeur docteur en Géographie</t>
  </si>
  <si>
    <t>4-La place du document en HGEMC, la source première, le document et les épreuves d'examen</t>
  </si>
  <si>
    <t xml:space="preserve">Histoire-Géographie
 Guyane /
 programmes adaptés
</t>
  </si>
  <si>
    <t xml:space="preserve">
CANDIDATURE INDIVIDUELLE ET DÉSIGNÉE</t>
  </si>
  <si>
    <t xml:space="preserve">
Programmes Lettres LP approches procédés littéraires…
</t>
  </si>
  <si>
    <t>1-Contenus scientifiques sur l'histoire de la Guyane ; didactisation de certains documents.</t>
  </si>
  <si>
    <t xml:space="preserve">1-Jacqueline Zonzon, professeure agrégée honoraire
</t>
  </si>
  <si>
    <t>2-Stéphane Granger, professeur certifié, docteur en Géographie</t>
  </si>
  <si>
    <t>1-Contenus scientifiques ; réflexion didactique</t>
  </si>
  <si>
    <t xml:space="preserve">1-Marion Décavé, PLP Lettres-HGEMC
</t>
  </si>
  <si>
    <t>1-Contenus scientifiques ; réflexion didactique. Présentation d'un corpus</t>
  </si>
  <si>
    <t xml:space="preserve">1-Elsa Bannis, doctorante anthropologue
</t>
  </si>
  <si>
    <t>1-Marion Décavé, PLP Lettres-HGEMC et IEN</t>
  </si>
  <si>
    <t>2-Accompagnement hybride à la préparation des épreuves d'admissibilité et d'admission</t>
  </si>
  <si>
    <t>3-Accompagnement hybride à la préparation des épreuves d'admissibilité et d'admission</t>
  </si>
  <si>
    <t xml:space="preserve">
CANDIDATURE
 DÉSIGNÉE
</t>
  </si>
  <si>
    <t>1-IEN
2-IEN
3-IEN</t>
  </si>
  <si>
    <t>2-Marion Décavé, PLP Lettres-HGEMC-IEN</t>
  </si>
  <si>
    <t>1-IEN-Sandra Emmanuel-Émile, PLP Lettres-HGEMC</t>
  </si>
  <si>
    <t>2-IEN-Sandra Emmanuel-Émile, PLP Lettres-HGEMC</t>
  </si>
  <si>
    <t>1-Formation Canopée en attente de confirmation</t>
  </si>
  <si>
    <t>1-Formateurs Canopée</t>
  </si>
  <si>
    <t xml:space="preserve">
CANDIDATURE DÉSIGNÉE FIL, coordonnateurs...
</t>
  </si>
  <si>
    <t>1-1 journée CAP Lettres, 1 journée CAP HGEMC,
2-1 journée BCP Lettres,1 journée BCP HGEMC</t>
  </si>
  <si>
    <r>
      <t>1-Marion Décavé,PLP Lettres-HGEMC
2-Shirley Holder , PLP Lettres-HGEMC
3-Yvan Hodebourg, PLP Lettres-HGEMC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4</t>
    </r>
    <r>
      <rPr>
        <b/>
        <sz val="11"/>
        <rFont val="Calibri"/>
        <family val="2"/>
        <scheme val="minor"/>
      </rPr>
      <t>-</t>
    </r>
    <r>
      <rPr>
        <sz val="11"/>
        <rFont val="Calibri"/>
        <family val="2"/>
        <scheme val="minor"/>
      </rPr>
      <t>Jonathan Gouriou-Vales</t>
    </r>
    <r>
      <rPr>
        <b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PLP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Lettres</t>
    </r>
    <r>
      <rPr>
        <b/>
        <sz val="11"/>
        <rFont val="Calibri"/>
        <family val="2"/>
        <scheme val="minor"/>
      </rPr>
      <t>-</t>
    </r>
    <r>
      <rPr>
        <sz val="11"/>
        <rFont val="Calibri"/>
        <family val="2"/>
        <scheme val="minor"/>
      </rPr>
      <t>HGEMC</t>
    </r>
  </si>
  <si>
    <t>1-Module interdisciplinaire</t>
  </si>
  <si>
    <t>1-CASNAV</t>
  </si>
  <si>
    <t>1-Formation approfondie sur 2 ou 3 ans afin de devenir expert dans le domaine de la littératie</t>
  </si>
  <si>
    <t>3-Dominique Siffert-Gaydon, professeure certifiée et IEN en Lettres</t>
  </si>
  <si>
    <t>2-Marion Décavé (Géographie) , Philippe Bouba (Histoire) PLP Lettres-HGEMC et IEN en Histoire-géographie</t>
  </si>
  <si>
    <t>4-A confirmer</t>
  </si>
  <si>
    <t xml:space="preserve">1-Laurent Priou, PLP Lettres-HGEMC
</t>
  </si>
  <si>
    <t xml:space="preserve">1-Programme limitatif TBCP - Le jeu : futilité, nécessité (12H)
</t>
  </si>
  <si>
    <t>2-Croisement objets d'étude et perspective d'étude (6H)</t>
  </si>
  <si>
    <t>3-L'étude d'une œuvre complète (12H)</t>
  </si>
  <si>
    <t>4-Les épreuves de CCF (6H)</t>
  </si>
  <si>
    <t>5-Pont entre les littératures africaine d’expression française et antillaise-guyanaise (6H)</t>
  </si>
  <si>
    <t xml:space="preserve"> 1-Les Valeurs de la République : laïcité, liberté, égalité… (12H)
</t>
  </si>
  <si>
    <t>2-Citoyenneté, défense et sécurité (12H)</t>
  </si>
  <si>
    <t xml:space="preserve">1-Les usages du numérique en Lettres-HGEMC (12H)
</t>
  </si>
  <si>
    <t>2-Numérique, examens, site (12H)</t>
  </si>
  <si>
    <t xml:space="preserve">1-Élaboration ressources disciplinaires (12H)
</t>
  </si>
  <si>
    <t>2-Élaboration sujets d'examen (12H)</t>
  </si>
  <si>
    <t>1-Accompagnement coordonnatrices/teurs (12H)</t>
  </si>
  <si>
    <t>3-Accompagnement rendez-vous de carrière (3H)</t>
  </si>
  <si>
    <t>2-Accompagnement formateurs (18H)</t>
  </si>
  <si>
    <t>4-Accompagnement tuteurs (6H)</t>
  </si>
  <si>
    <t>1-Dossier RAEP (6H)</t>
  </si>
  <si>
    <t>2-Épreuves écrite/orales  Histoire-Géographie CAPLP (18H)</t>
  </si>
  <si>
    <t>3-Épreuves écrite/orales Lettres CAPLP (18H)</t>
  </si>
  <si>
    <t xml:space="preserve">1-Le carnaval en Guyane (12H)
</t>
  </si>
  <si>
    <t>2-Interculturalité (6H)</t>
  </si>
  <si>
    <t>3-Diversité culturelle en milieu scolaire (6H)</t>
  </si>
  <si>
    <t>1-Parcours sur 3 ans
2-Module 1-Personnes-ressources littératie (30H)
3-Module 2-Personnes-ressources littératie (12H)
4-Module 3-Personnes-ressources littératie (12H)</t>
  </si>
  <si>
    <t xml:space="preserve">1-Histoire de la Guyane (12H)
</t>
  </si>
  <si>
    <t>2-Géographie de la Guyane (12H)</t>
  </si>
  <si>
    <t>3-L’esclavage en Guyane (12H)</t>
  </si>
  <si>
    <t xml:space="preserve">1-Contenus scientifiques thèmes choisis Histoire (6H)
</t>
  </si>
  <si>
    <t>2-Transmission connaissances Histoire-Géographie (6H)</t>
  </si>
  <si>
    <t>3-Contenus scientifiques thèmes choisis Géographie (6H)</t>
  </si>
  <si>
    <t>4-Le document et les examens en Histoire-Géographie et EMC (6H)</t>
  </si>
  <si>
    <t>1-Français CAP et TBCP ; HGEMC CAP et TBCP (18H)</t>
  </si>
  <si>
    <t>1-Module EPB (12H)</t>
  </si>
  <si>
    <t>1-Lettres/EP : techniques d'animation, démarches… (12H)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</si>
</sst>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charset val="1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1"/>
      <scheme val="minor"/>
    </font>
    <font>
      <sz val="10"/>
      <name val="Calibri"/>
      <family val="2"/>
      <charset val="1"/>
      <scheme val="minor"/>
    </font>
    <font>
      <b/>
      <sz val="10"/>
      <name val="Calibri"/>
      <family val="2"/>
      <scheme val="minor"/>
    </font>
    <font>
      <sz val="11"/>
      <name val="Adobe Devanagari"/>
      <family val="1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alibri"/>
      <family val="2"/>
      <charset val="1"/>
      <scheme val="minor"/>
    </font>
    <font>
      <sz val="9"/>
      <name val="Arial"/>
      <family val="2"/>
    </font>
    <font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  <charset val="1"/>
      <scheme val="minor"/>
    </font>
    <font>
      <sz val="11"/>
      <name val="Arial"/>
      <family val="2"/>
    </font>
    <font>
      <sz val="7"/>
      <name val="Times New Roman"/>
      <family val="1"/>
    </font>
    <font>
      <sz val="11"/>
      <name val="Times New Roman"/>
      <family val="1"/>
    </font>
    <font>
      <i/>
      <sz val="8"/>
      <name val="Calibri"/>
      <family val="2"/>
      <charset val="1"/>
      <scheme val="minor"/>
    </font>
    <font>
      <i/>
      <sz val="10"/>
      <name val="Calibri"/>
      <family val="2"/>
      <charset val="1"/>
      <scheme val="minor"/>
    </font>
    <font>
      <b/>
      <sz val="9"/>
      <name val="Calibri"/>
      <family val="2"/>
      <charset val="1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0625">
        <fgColor theme="1" tint="0.34998626667073579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gray0625">
        <fgColor theme="0" tint="-0.14996795556505021"/>
        <bgColor indexed="65"/>
      </patternFill>
    </fill>
    <fill>
      <patternFill patternType="lightDown">
        <fgColor theme="6" tint="0.59996337778862885"/>
        <bgColor indexed="65"/>
      </patternFill>
    </fill>
    <fill>
      <patternFill patternType="lightUp">
        <fgColor theme="6" tint="0.59996337778862885"/>
        <bgColor indexed="65"/>
      </patternFill>
    </fill>
    <fill>
      <patternFill patternType="lightUp">
        <fgColor theme="6" tint="0.39994506668294322"/>
        <bgColor indexed="65"/>
      </patternFill>
    </fill>
    <fill>
      <patternFill patternType="lightUp">
        <fgColor theme="6" tint="0.39994506668294322"/>
        <bgColor theme="0" tint="-0.14996795556505021"/>
      </patternFill>
    </fill>
    <fill>
      <patternFill patternType="gray0625"/>
    </fill>
    <fill>
      <patternFill patternType="gray0625">
        <fgColor theme="1" tint="0.499984740745262"/>
        <bgColor rgb="FFEEECE2"/>
      </patternFill>
    </fill>
    <fill>
      <patternFill patternType="gray0625">
        <fgColor theme="1" tint="0.499984740745262"/>
        <bgColor indexed="65"/>
      </patternFill>
    </fill>
    <fill>
      <patternFill patternType="gray0625">
        <fgColor theme="6" tint="0.39994506668294322"/>
        <bgColor indexed="65"/>
      </patternFill>
    </fill>
    <fill>
      <patternFill patternType="solid">
        <fgColor theme="2"/>
        <bgColor indexed="64"/>
      </patternFill>
    </fill>
    <fill>
      <patternFill patternType="gray0625">
        <fgColor theme="1" tint="0.499984740745262"/>
        <bgColor theme="2"/>
      </patternFill>
    </fill>
    <fill>
      <patternFill patternType="gray0625">
        <fgColor theme="4" tint="0.59996337778862885"/>
        <bgColor theme="2"/>
      </patternFill>
    </fill>
    <fill>
      <patternFill patternType="solid">
        <fgColor theme="2"/>
        <bgColor theme="6" tint="0.59996337778862885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theme="6" tint="0.59996337778862885"/>
      </patternFill>
    </fill>
    <fill>
      <patternFill patternType="gray0625">
        <fgColor theme="0" tint="-0.24994659260841701"/>
        <bgColor indexed="65"/>
      </patternFill>
    </fill>
    <fill>
      <patternFill patternType="solid">
        <fgColor rgb="FFEEECE2"/>
        <bgColor theme="1" tint="0.499984740745262"/>
      </patternFill>
    </fill>
    <fill>
      <patternFill patternType="solid">
        <fgColor indexed="65"/>
        <bgColor theme="1" tint="0.499984740745262"/>
      </patternFill>
    </fill>
    <fill>
      <patternFill patternType="gray0625">
        <fgColor theme="2" tint="-9.9948118533890809E-2"/>
        <bgColor theme="2"/>
      </patternFill>
    </fill>
    <fill>
      <patternFill patternType="gray0625">
        <fgColor theme="2" tint="-9.9948118533890809E-2"/>
        <bgColor indexed="65"/>
      </patternFill>
    </fill>
    <fill>
      <patternFill patternType="solid">
        <fgColor rgb="FFF0EE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medium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wrapText="1" indent="5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Fill="1" applyAlignment="1"/>
    <xf numFmtId="0" fontId="4" fillId="0" borderId="0" xfId="0" applyFont="1" applyFill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2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4" borderId="2" xfId="0" applyFont="1" applyFill="1" applyBorder="1"/>
    <xf numFmtId="0" fontId="4" fillId="0" borderId="2" xfId="0" applyFont="1" applyFill="1" applyBorder="1"/>
    <xf numFmtId="0" fontId="2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4" fillId="0" borderId="11" xfId="0" applyFont="1" applyFill="1" applyBorder="1" applyAlignment="1"/>
    <xf numFmtId="0" fontId="4" fillId="2" borderId="44" xfId="0" applyFont="1" applyFill="1" applyBorder="1" applyAlignment="1"/>
    <xf numFmtId="0" fontId="4" fillId="2" borderId="3" xfId="0" applyFont="1" applyFill="1" applyBorder="1"/>
    <xf numFmtId="0" fontId="4" fillId="0" borderId="0" xfId="0" applyFont="1" applyFill="1" applyAlignment="1">
      <alignment horizontal="center"/>
    </xf>
    <xf numFmtId="0" fontId="4" fillId="3" borderId="2" xfId="0" applyFont="1" applyFill="1" applyBorder="1"/>
    <xf numFmtId="0" fontId="4" fillId="0" borderId="0" xfId="0" applyFont="1" applyFill="1" applyBorder="1"/>
    <xf numFmtId="0" fontId="4" fillId="3" borderId="0" xfId="0" applyFont="1" applyFill="1" applyBorder="1"/>
    <xf numFmtId="0" fontId="4" fillId="0" borderId="7" xfId="0" applyFont="1" applyBorder="1"/>
    <xf numFmtId="0" fontId="6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4" fillId="0" borderId="8" xfId="0" applyFont="1" applyBorder="1"/>
    <xf numFmtId="38" fontId="8" fillId="4" borderId="8" xfId="0" applyNumberFormat="1" applyFont="1" applyFill="1" applyBorder="1" applyAlignment="1">
      <alignment vertical="top" wrapText="1"/>
    </xf>
    <xf numFmtId="0" fontId="4" fillId="0" borderId="8" xfId="0" applyFont="1" applyFill="1" applyBorder="1"/>
    <xf numFmtId="0" fontId="9" fillId="2" borderId="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/>
    </xf>
    <xf numFmtId="0" fontId="4" fillId="9" borderId="16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5" fillId="9" borderId="17" xfId="0" applyFont="1" applyFill="1" applyBorder="1"/>
    <xf numFmtId="0" fontId="5" fillId="9" borderId="17" xfId="0" applyFont="1" applyFill="1" applyBorder="1" applyAlignment="1">
      <alignment vertical="center" wrapText="1"/>
    </xf>
    <xf numFmtId="0" fontId="5" fillId="9" borderId="17" xfId="0" applyFont="1" applyFill="1" applyBorder="1" applyAlignment="1">
      <alignment vertical="top" wrapText="1"/>
    </xf>
    <xf numFmtId="0" fontId="8" fillId="9" borderId="17" xfId="0" applyFont="1" applyFill="1" applyBorder="1" applyAlignment="1">
      <alignment vertical="top" wrapText="1"/>
    </xf>
    <xf numFmtId="0" fontId="4" fillId="9" borderId="17" xfId="0" applyFont="1" applyFill="1" applyBorder="1" applyAlignment="1">
      <alignment wrapText="1"/>
    </xf>
    <xf numFmtId="38" fontId="8" fillId="9" borderId="17" xfId="0" applyNumberFormat="1" applyFont="1" applyFill="1" applyBorder="1" applyAlignment="1">
      <alignment vertical="top" wrapText="1"/>
    </xf>
    <xf numFmtId="38" fontId="8" fillId="9" borderId="17" xfId="0" applyNumberFormat="1" applyFont="1" applyFill="1" applyBorder="1" applyAlignment="1">
      <alignment vertical="top"/>
    </xf>
    <xf numFmtId="0" fontId="4" fillId="9" borderId="17" xfId="0" applyFont="1" applyFill="1" applyBorder="1"/>
    <xf numFmtId="0" fontId="5" fillId="9" borderId="17" xfId="0" applyFont="1" applyFill="1" applyBorder="1" applyAlignment="1">
      <alignment horizontal="center" vertical="center"/>
    </xf>
    <xf numFmtId="0" fontId="5" fillId="9" borderId="17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>
      <alignment vertical="top" wrapText="1"/>
    </xf>
    <xf numFmtId="0" fontId="10" fillId="0" borderId="5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>
      <alignment wrapText="1"/>
    </xf>
    <xf numFmtId="38" fontId="8" fillId="22" borderId="5" xfId="0" applyNumberFormat="1" applyFont="1" applyFill="1" applyBorder="1" applyAlignment="1" applyProtection="1">
      <alignment vertical="top" wrapText="1"/>
    </xf>
    <xf numFmtId="38" fontId="8" fillId="0" borderId="5" xfId="0" applyNumberFormat="1" applyFont="1" applyBorder="1" applyAlignment="1">
      <alignment vertical="top"/>
    </xf>
    <xf numFmtId="0" fontId="5" fillId="0" borderId="5" xfId="0" applyFont="1" applyBorder="1" applyAlignment="1" applyProtection="1">
      <alignment vertical="top" wrapText="1"/>
      <protection locked="0"/>
    </xf>
    <xf numFmtId="0" fontId="4" fillId="0" borderId="5" xfId="0" applyFont="1" applyBorder="1"/>
    <xf numFmtId="0" fontId="5" fillId="0" borderId="5" xfId="0" applyFont="1" applyBorder="1" applyAlignment="1" applyProtection="1">
      <alignment horizontal="left" vertical="center"/>
      <protection locked="0"/>
    </xf>
    <xf numFmtId="0" fontId="4" fillId="12" borderId="5" xfId="0" applyFont="1" applyFill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5" xfId="0" applyFont="1" applyBorder="1"/>
    <xf numFmtId="0" fontId="11" fillId="0" borderId="5" xfId="0" applyFont="1" applyBorder="1"/>
    <xf numFmtId="2" fontId="11" fillId="0" borderId="5" xfId="0" applyNumberFormat="1" applyFont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49" fontId="11" fillId="0" borderId="5" xfId="0" applyNumberFormat="1" applyFont="1" applyBorder="1"/>
    <xf numFmtId="0" fontId="11" fillId="0" borderId="5" xfId="0" applyFont="1" applyBorder="1" applyAlignment="1">
      <alignment wrapText="1"/>
    </xf>
    <xf numFmtId="0" fontId="11" fillId="0" borderId="0" xfId="0" applyFont="1" applyAlignment="1">
      <alignment wrapText="1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8" xfId="0" applyFont="1" applyBorder="1"/>
    <xf numFmtId="0" fontId="11" fillId="0" borderId="8" xfId="0" applyFont="1" applyBorder="1"/>
    <xf numFmtId="38" fontId="8" fillId="22" borderId="8" xfId="0" applyNumberFormat="1" applyFont="1" applyFill="1" applyBorder="1" applyAlignment="1" applyProtection="1">
      <alignment vertical="top" wrapText="1"/>
    </xf>
    <xf numFmtId="0" fontId="5" fillId="0" borderId="8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4" fillId="12" borderId="8" xfId="0" applyFont="1" applyFill="1" applyBorder="1" applyAlignment="1">
      <alignment horizontal="center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/>
    <xf numFmtId="0" fontId="5" fillId="0" borderId="0" xfId="0" applyFont="1" applyBorder="1" applyAlignment="1">
      <alignment vertical="top" wrapText="1"/>
    </xf>
    <xf numFmtId="38" fontId="8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11" fillId="0" borderId="0" xfId="0" applyFont="1" applyFill="1" applyBorder="1"/>
    <xf numFmtId="0" fontId="11" fillId="0" borderId="0" xfId="0" applyFont="1" applyFill="1"/>
    <xf numFmtId="0" fontId="1" fillId="28" borderId="4" xfId="0" applyFont="1" applyFill="1" applyBorder="1" applyAlignment="1">
      <alignment horizontal="center" vertical="center"/>
    </xf>
    <xf numFmtId="0" fontId="1" fillId="28" borderId="5" xfId="0" applyFont="1" applyFill="1" applyBorder="1" applyAlignment="1" applyProtection="1">
      <alignment horizontal="center" vertical="center"/>
      <protection locked="0"/>
    </xf>
    <xf numFmtId="0" fontId="14" fillId="28" borderId="5" xfId="0" applyFont="1" applyFill="1" applyBorder="1" applyAlignment="1" applyProtection="1">
      <alignment horizontal="center" vertical="center"/>
      <protection locked="0"/>
    </xf>
    <xf numFmtId="0" fontId="1" fillId="28" borderId="0" xfId="0" applyFont="1" applyFill="1"/>
    <xf numFmtId="0" fontId="1" fillId="28" borderId="7" xfId="0" applyFont="1" applyFill="1" applyBorder="1" applyAlignment="1">
      <alignment horizontal="center" vertical="center"/>
    </xf>
    <xf numFmtId="0" fontId="1" fillId="28" borderId="8" xfId="0" applyFont="1" applyFill="1" applyBorder="1" applyAlignment="1" applyProtection="1">
      <alignment horizontal="center" vertical="center"/>
      <protection locked="0"/>
    </xf>
    <xf numFmtId="0" fontId="14" fillId="28" borderId="8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 vertical="center"/>
    </xf>
    <xf numFmtId="0" fontId="4" fillId="0" borderId="11" xfId="0" applyFont="1" applyFill="1" applyBorder="1"/>
    <xf numFmtId="0" fontId="2" fillId="3" borderId="11" xfId="0" applyFont="1" applyFill="1" applyBorder="1" applyAlignment="1">
      <alignment horizontal="center" vertical="center"/>
    </xf>
    <xf numFmtId="0" fontId="4" fillId="0" borderId="11" xfId="0" applyFont="1" applyBorder="1"/>
    <xf numFmtId="0" fontId="4" fillId="2" borderId="11" xfId="0" applyFont="1" applyFill="1" applyBorder="1"/>
    <xf numFmtId="0" fontId="4" fillId="3" borderId="11" xfId="0" applyFont="1" applyFill="1" applyBorder="1"/>
    <xf numFmtId="0" fontId="4" fillId="4" borderId="11" xfId="0" applyFont="1" applyFill="1" applyBorder="1"/>
    <xf numFmtId="0" fontId="15" fillId="2" borderId="11" xfId="0" applyFont="1" applyFill="1" applyBorder="1" applyAlignment="1"/>
    <xf numFmtId="0" fontId="2" fillId="4" borderId="11" xfId="0" applyFont="1" applyFill="1" applyBorder="1"/>
    <xf numFmtId="0" fontId="4" fillId="0" borderId="11" xfId="0" applyFont="1" applyFill="1" applyBorder="1" applyAlignment="1">
      <alignment horizontal="center"/>
    </xf>
    <xf numFmtId="0" fontId="4" fillId="0" borderId="0" xfId="0" applyFont="1" applyBorder="1"/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top" wrapText="1"/>
    </xf>
    <xf numFmtId="0" fontId="4" fillId="0" borderId="14" xfId="0" applyFont="1" applyFill="1" applyBorder="1"/>
    <xf numFmtId="0" fontId="10" fillId="3" borderId="14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horizontal="center" vertical="center"/>
    </xf>
    <xf numFmtId="0" fontId="4" fillId="0" borderId="14" xfId="0" applyFont="1" applyBorder="1"/>
    <xf numFmtId="0" fontId="10" fillId="2" borderId="14" xfId="0" applyFont="1" applyFill="1" applyBorder="1" applyAlignment="1">
      <alignment vertical="top" wrapText="1"/>
    </xf>
    <xf numFmtId="0" fontId="10" fillId="2" borderId="14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8" borderId="32" xfId="0" applyFont="1" applyFill="1" applyBorder="1" applyAlignment="1">
      <alignment horizontal="center" vertical="center" wrapText="1"/>
    </xf>
    <xf numFmtId="0" fontId="4" fillId="8" borderId="33" xfId="0" applyFont="1" applyFill="1" applyBorder="1" applyAlignment="1">
      <alignment horizontal="center" vertical="center" wrapText="1"/>
    </xf>
    <xf numFmtId="0" fontId="10" fillId="8" borderId="41" xfId="0" applyFont="1" applyFill="1" applyBorder="1" applyAlignment="1">
      <alignment horizontal="center" vertical="center" wrapText="1"/>
    </xf>
    <xf numFmtId="0" fontId="4" fillId="8" borderId="41" xfId="0" applyFont="1" applyFill="1" applyBorder="1" applyAlignment="1">
      <alignment horizontal="center" vertical="center" wrapText="1"/>
    </xf>
    <xf numFmtId="0" fontId="3" fillId="8" borderId="41" xfId="0" applyFont="1" applyFill="1" applyBorder="1" applyAlignment="1">
      <alignment horizontal="center" vertical="center" wrapText="1"/>
    </xf>
    <xf numFmtId="0" fontId="4" fillId="8" borderId="42" xfId="0" applyFont="1" applyFill="1" applyBorder="1" applyAlignment="1">
      <alignment horizontal="center" vertical="center" wrapText="1"/>
    </xf>
    <xf numFmtId="0" fontId="4" fillId="23" borderId="29" xfId="0" applyFont="1" applyFill="1" applyBorder="1" applyAlignment="1" applyProtection="1">
      <alignment horizontal="center" vertical="center"/>
      <protection locked="0"/>
    </xf>
    <xf numFmtId="0" fontId="10" fillId="16" borderId="37" xfId="0" applyFont="1" applyFill="1" applyBorder="1" applyAlignment="1" applyProtection="1">
      <alignment horizontal="left" vertical="top" wrapText="1"/>
      <protection locked="0"/>
    </xf>
    <xf numFmtId="0" fontId="4" fillId="16" borderId="37" xfId="0" applyFont="1" applyFill="1" applyBorder="1" applyAlignment="1">
      <alignment horizontal="left" wrapText="1"/>
    </xf>
    <xf numFmtId="0" fontId="10" fillId="16" borderId="37" xfId="0" applyFont="1" applyFill="1" applyBorder="1" applyAlignment="1">
      <alignment horizontal="left" vertical="top" wrapText="1"/>
    </xf>
    <xf numFmtId="0" fontId="4" fillId="19" borderId="37" xfId="0" applyFont="1" applyFill="1" applyBorder="1" applyAlignment="1" applyProtection="1">
      <alignment horizontal="left" vertical="center" wrapText="1"/>
      <protection locked="0"/>
    </xf>
    <xf numFmtId="0" fontId="3" fillId="16" borderId="37" xfId="0" applyFont="1" applyFill="1" applyBorder="1" applyAlignment="1">
      <alignment horizontal="left" wrapText="1"/>
    </xf>
    <xf numFmtId="0" fontId="10" fillId="19" borderId="37" xfId="0" applyFont="1" applyFill="1" applyBorder="1" applyAlignment="1" applyProtection="1">
      <alignment horizontal="left" vertical="center" wrapText="1"/>
      <protection locked="0"/>
    </xf>
    <xf numFmtId="0" fontId="4" fillId="16" borderId="37" xfId="0" applyFont="1" applyFill="1" applyBorder="1" applyAlignment="1" applyProtection="1">
      <alignment horizontal="left" vertical="center" wrapText="1"/>
      <protection locked="0"/>
    </xf>
    <xf numFmtId="0" fontId="4" fillId="16" borderId="37" xfId="0" applyFont="1" applyFill="1" applyBorder="1" applyAlignment="1" applyProtection="1">
      <alignment horizontal="left" wrapText="1"/>
      <protection locked="0"/>
    </xf>
    <xf numFmtId="0" fontId="4" fillId="16" borderId="37" xfId="0" applyFont="1" applyFill="1" applyBorder="1" applyAlignment="1" applyProtection="1">
      <alignment horizontal="left" wrapText="1"/>
    </xf>
    <xf numFmtId="0" fontId="4" fillId="16" borderId="38" xfId="0" applyFont="1" applyFill="1" applyBorder="1" applyAlignment="1" applyProtection="1">
      <alignment horizontal="left" wrapText="1"/>
      <protection locked="0"/>
    </xf>
    <xf numFmtId="0" fontId="4" fillId="23" borderId="21" xfId="0" applyFont="1" applyFill="1" applyBorder="1" applyAlignment="1" applyProtection="1">
      <alignment horizontal="center" vertical="center"/>
      <protection locked="0"/>
    </xf>
    <xf numFmtId="0" fontId="4" fillId="16" borderId="5" xfId="0" applyFont="1" applyFill="1" applyBorder="1" applyAlignment="1" applyProtection="1">
      <alignment horizontal="left" wrapText="1"/>
      <protection locked="0"/>
    </xf>
    <xf numFmtId="0" fontId="4" fillId="16" borderId="5" xfId="0" applyFont="1" applyFill="1" applyBorder="1" applyAlignment="1">
      <alignment horizontal="left" wrapText="1"/>
    </xf>
    <xf numFmtId="0" fontId="4" fillId="19" borderId="5" xfId="0" applyFont="1" applyFill="1" applyBorder="1" applyAlignment="1" applyProtection="1">
      <alignment horizontal="left" vertical="center" wrapText="1"/>
      <protection locked="0"/>
    </xf>
    <xf numFmtId="0" fontId="10" fillId="19" borderId="5" xfId="0" applyFont="1" applyFill="1" applyBorder="1" applyAlignment="1" applyProtection="1">
      <alignment horizontal="left" vertical="center" wrapText="1"/>
      <protection locked="0"/>
    </xf>
    <xf numFmtId="0" fontId="10" fillId="16" borderId="5" xfId="0" applyFont="1" applyFill="1" applyBorder="1" applyAlignment="1" applyProtection="1">
      <alignment horizontal="left" vertical="top" wrapText="1"/>
      <protection locked="0"/>
    </xf>
    <xf numFmtId="0" fontId="4" fillId="16" borderId="5" xfId="0" applyFont="1" applyFill="1" applyBorder="1" applyAlignment="1" applyProtection="1">
      <alignment horizontal="left" vertical="center" wrapText="1"/>
      <protection locked="0"/>
    </xf>
    <xf numFmtId="0" fontId="4" fillId="16" borderId="5" xfId="0" applyFont="1" applyFill="1" applyBorder="1" applyAlignment="1" applyProtection="1">
      <alignment horizontal="left" wrapText="1"/>
    </xf>
    <xf numFmtId="0" fontId="4" fillId="16" borderId="6" xfId="0" applyFont="1" applyFill="1" applyBorder="1" applyAlignment="1" applyProtection="1">
      <alignment horizontal="left" wrapText="1"/>
      <protection locked="0"/>
    </xf>
    <xf numFmtId="0" fontId="3" fillId="16" borderId="5" xfId="0" applyFont="1" applyFill="1" applyBorder="1" applyAlignment="1" applyProtection="1">
      <alignment horizontal="left" wrapText="1"/>
      <protection locked="0"/>
    </xf>
    <xf numFmtId="0" fontId="17" fillId="0" borderId="0" xfId="0" applyFont="1" applyAlignment="1">
      <alignment wrapText="1"/>
    </xf>
    <xf numFmtId="0" fontId="4" fillId="23" borderId="31" xfId="0" applyFont="1" applyFill="1" applyBorder="1" applyAlignment="1" applyProtection="1">
      <alignment horizontal="center" vertical="center"/>
      <protection locked="0"/>
    </xf>
    <xf numFmtId="0" fontId="4" fillId="16" borderId="39" xfId="0" applyFont="1" applyFill="1" applyBorder="1" applyAlignment="1" applyProtection="1">
      <alignment horizontal="left" wrapText="1"/>
      <protection locked="0"/>
    </xf>
    <xf numFmtId="0" fontId="4" fillId="16" borderId="39" xfId="0" applyFont="1" applyFill="1" applyBorder="1" applyAlignment="1">
      <alignment horizontal="left" wrapText="1"/>
    </xf>
    <xf numFmtId="0" fontId="4" fillId="19" borderId="39" xfId="0" applyFont="1" applyFill="1" applyBorder="1" applyAlignment="1" applyProtection="1">
      <alignment horizontal="left" vertical="center" wrapText="1"/>
      <protection locked="0"/>
    </xf>
    <xf numFmtId="0" fontId="3" fillId="16" borderId="39" xfId="0" applyFont="1" applyFill="1" applyBorder="1" applyAlignment="1" applyProtection="1">
      <alignment horizontal="left" wrapText="1"/>
      <protection locked="0"/>
    </xf>
    <xf numFmtId="0" fontId="10" fillId="19" borderId="39" xfId="0" applyFont="1" applyFill="1" applyBorder="1" applyAlignment="1" applyProtection="1">
      <alignment horizontal="left" vertical="center" wrapText="1"/>
      <protection locked="0"/>
    </xf>
    <xf numFmtId="0" fontId="10" fillId="16" borderId="39" xfId="0" applyFont="1" applyFill="1" applyBorder="1" applyAlignment="1" applyProtection="1">
      <alignment horizontal="left" vertical="top" wrapText="1"/>
      <protection locked="0"/>
    </xf>
    <xf numFmtId="0" fontId="4" fillId="16" borderId="39" xfId="0" applyFont="1" applyFill="1" applyBorder="1" applyAlignment="1" applyProtection="1">
      <alignment horizontal="left" vertical="center" wrapText="1"/>
      <protection locked="0"/>
    </xf>
    <xf numFmtId="0" fontId="4" fillId="16" borderId="39" xfId="0" applyFont="1" applyFill="1" applyBorder="1" applyAlignment="1" applyProtection="1">
      <alignment horizontal="left" wrapText="1"/>
    </xf>
    <xf numFmtId="0" fontId="4" fillId="16" borderId="40" xfId="0" applyFont="1" applyFill="1" applyBorder="1" applyAlignment="1" applyProtection="1">
      <alignment horizontal="left" wrapText="1"/>
      <protection locked="0"/>
    </xf>
    <xf numFmtId="0" fontId="4" fillId="24" borderId="35" xfId="0" applyFont="1" applyFill="1" applyBorder="1" applyAlignment="1" applyProtection="1">
      <alignment horizontal="center" vertical="center"/>
      <protection locked="0"/>
    </xf>
    <xf numFmtId="0" fontId="3" fillId="20" borderId="37" xfId="0" applyFont="1" applyFill="1" applyBorder="1" applyAlignment="1" applyProtection="1">
      <alignment horizontal="left" wrapText="1"/>
      <protection locked="0"/>
    </xf>
    <xf numFmtId="0" fontId="4" fillId="20" borderId="37" xfId="0" applyFont="1" applyFill="1" applyBorder="1" applyAlignment="1">
      <alignment horizontal="left" wrapText="1"/>
    </xf>
    <xf numFmtId="0" fontId="4" fillId="20" borderId="37" xfId="0" applyFont="1" applyFill="1" applyBorder="1" applyAlignment="1" applyProtection="1">
      <alignment horizontal="left" wrapText="1"/>
      <protection locked="0"/>
    </xf>
    <xf numFmtId="0" fontId="4" fillId="21" borderId="37" xfId="0" applyFont="1" applyFill="1" applyBorder="1" applyAlignment="1" applyProtection="1">
      <alignment horizontal="left" vertical="center" wrapText="1"/>
      <protection locked="0"/>
    </xf>
    <xf numFmtId="0" fontId="10" fillId="21" borderId="37" xfId="0" applyFont="1" applyFill="1" applyBorder="1" applyAlignment="1" applyProtection="1">
      <alignment horizontal="left" vertical="center" wrapText="1"/>
      <protection locked="0"/>
    </xf>
    <xf numFmtId="0" fontId="10" fillId="20" borderId="37" xfId="0" applyFont="1" applyFill="1" applyBorder="1" applyAlignment="1" applyProtection="1">
      <alignment horizontal="left" vertical="top" wrapText="1"/>
      <protection locked="0"/>
    </xf>
    <xf numFmtId="0" fontId="4" fillId="0" borderId="37" xfId="0" applyFont="1" applyFill="1" applyBorder="1" applyAlignment="1">
      <alignment horizontal="left" wrapText="1"/>
    </xf>
    <xf numFmtId="0" fontId="4" fillId="0" borderId="37" xfId="0" applyFont="1" applyFill="1" applyBorder="1" applyAlignment="1" applyProtection="1">
      <alignment horizontal="left" vertical="center" wrapText="1"/>
      <protection locked="0"/>
    </xf>
    <xf numFmtId="0" fontId="4" fillId="0" borderId="37" xfId="0" applyFont="1" applyFill="1" applyBorder="1" applyAlignment="1" applyProtection="1">
      <alignment horizontal="left" wrapText="1"/>
      <protection locked="0"/>
    </xf>
    <xf numFmtId="0" fontId="4" fillId="0" borderId="37" xfId="0" applyFont="1" applyBorder="1" applyAlignment="1" applyProtection="1">
      <alignment horizontal="left" wrapText="1"/>
      <protection locked="0"/>
    </xf>
    <xf numFmtId="0" fontId="4" fillId="0" borderId="37" xfId="0" applyFont="1" applyBorder="1" applyAlignment="1">
      <alignment horizontal="left" wrapText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37" xfId="0" applyFont="1" applyBorder="1" applyAlignment="1" applyProtection="1">
      <alignment horizontal="left" wrapText="1"/>
    </xf>
    <xf numFmtId="0" fontId="4" fillId="0" borderId="38" xfId="0" applyFont="1" applyBorder="1" applyAlignment="1" applyProtection="1">
      <alignment horizontal="left" wrapText="1"/>
      <protection locked="0"/>
    </xf>
    <xf numFmtId="0" fontId="4" fillId="24" borderId="21" xfId="0" applyFont="1" applyFill="1" applyBorder="1" applyAlignment="1" applyProtection="1">
      <alignment horizontal="center" vertical="center" wrapText="1"/>
      <protection locked="0"/>
    </xf>
    <xf numFmtId="0" fontId="4" fillId="20" borderId="5" xfId="0" applyFont="1" applyFill="1" applyBorder="1" applyAlignment="1">
      <alignment horizontal="left" wrapText="1"/>
    </xf>
    <xf numFmtId="0" fontId="4" fillId="21" borderId="5" xfId="0" applyFont="1" applyFill="1" applyBorder="1" applyAlignment="1" applyProtection="1">
      <alignment horizontal="left" vertical="center" wrapText="1"/>
      <protection locked="0"/>
    </xf>
    <xf numFmtId="0" fontId="10" fillId="21" borderId="5" xfId="0" applyFont="1" applyFill="1" applyBorder="1" applyAlignment="1" applyProtection="1">
      <alignment horizontal="left" vertical="center" wrapText="1"/>
      <protection locked="0"/>
    </xf>
    <xf numFmtId="0" fontId="10" fillId="20" borderId="5" xfId="0" applyFont="1" applyFill="1" applyBorder="1" applyAlignment="1" applyProtection="1">
      <alignment horizontal="left" vertical="top" wrapText="1"/>
      <protection locked="0"/>
    </xf>
    <xf numFmtId="0" fontId="4" fillId="20" borderId="5" xfId="0" applyFont="1" applyFill="1" applyBorder="1" applyAlignment="1" applyProtection="1">
      <alignment horizontal="left" wrapText="1"/>
      <protection locked="0"/>
    </xf>
    <xf numFmtId="0" fontId="4" fillId="0" borderId="5" xfId="0" applyFont="1" applyFill="1" applyBorder="1" applyAlignment="1">
      <alignment horizontal="left" wrapText="1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wrapText="1"/>
      <protection locked="0"/>
    </xf>
    <xf numFmtId="0" fontId="4" fillId="0" borderId="5" xfId="0" applyFont="1" applyBorder="1" applyAlignment="1" applyProtection="1">
      <alignment horizontal="left" wrapText="1"/>
      <protection locked="0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wrapText="1"/>
    </xf>
    <xf numFmtId="0" fontId="4" fillId="0" borderId="6" xfId="0" applyFont="1" applyBorder="1" applyAlignment="1" applyProtection="1">
      <alignment horizontal="left" wrapText="1"/>
      <protection locked="0"/>
    </xf>
    <xf numFmtId="0" fontId="4" fillId="24" borderId="21" xfId="0" applyFont="1" applyFill="1" applyBorder="1" applyAlignment="1" applyProtection="1">
      <alignment horizontal="center" vertical="center"/>
      <protection locked="0"/>
    </xf>
    <xf numFmtId="0" fontId="4" fillId="24" borderId="31" xfId="0" applyFont="1" applyFill="1" applyBorder="1" applyAlignment="1" applyProtection="1">
      <alignment horizontal="center" vertical="center"/>
      <protection locked="0"/>
    </xf>
    <xf numFmtId="0" fontId="4" fillId="20" borderId="39" xfId="0" applyFont="1" applyFill="1" applyBorder="1" applyAlignment="1">
      <alignment horizontal="left" wrapText="1"/>
    </xf>
    <xf numFmtId="0" fontId="4" fillId="20" borderId="39" xfId="0" applyFont="1" applyFill="1" applyBorder="1" applyAlignment="1" applyProtection="1">
      <alignment horizontal="left" wrapText="1"/>
      <protection locked="0"/>
    </xf>
    <xf numFmtId="0" fontId="4" fillId="21" borderId="39" xfId="0" applyFont="1" applyFill="1" applyBorder="1" applyAlignment="1" applyProtection="1">
      <alignment horizontal="left" vertical="center" wrapText="1"/>
      <protection locked="0"/>
    </xf>
    <xf numFmtId="0" fontId="10" fillId="21" borderId="39" xfId="0" applyFont="1" applyFill="1" applyBorder="1" applyAlignment="1" applyProtection="1">
      <alignment horizontal="left" vertical="center" wrapText="1"/>
      <protection locked="0"/>
    </xf>
    <xf numFmtId="0" fontId="10" fillId="20" borderId="39" xfId="0" applyFont="1" applyFill="1" applyBorder="1" applyAlignment="1" applyProtection="1">
      <alignment horizontal="left" vertical="top" wrapText="1"/>
      <protection locked="0"/>
    </xf>
    <xf numFmtId="0" fontId="4" fillId="0" borderId="39" xfId="0" applyFont="1" applyFill="1" applyBorder="1" applyAlignment="1">
      <alignment horizontal="left" wrapText="1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39" xfId="0" applyFont="1" applyBorder="1" applyAlignment="1" applyProtection="1">
      <alignment horizontal="left" wrapText="1"/>
      <protection locked="0"/>
    </xf>
    <xf numFmtId="0" fontId="4" fillId="0" borderId="39" xfId="0" applyFont="1" applyBorder="1" applyAlignment="1">
      <alignment horizontal="left" wrapText="1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39" xfId="0" applyFont="1" applyBorder="1" applyAlignment="1" applyProtection="1">
      <alignment horizontal="left" wrapText="1"/>
    </xf>
    <xf numFmtId="0" fontId="4" fillId="0" borderId="40" xfId="0" applyFont="1" applyBorder="1" applyAlignment="1" applyProtection="1">
      <alignment horizontal="left" wrapText="1"/>
      <protection locked="0"/>
    </xf>
    <xf numFmtId="0" fontId="3" fillId="27" borderId="0" xfId="0" applyFont="1" applyFill="1" applyAlignment="1">
      <alignment horizontal="left" wrapText="1" indent="5"/>
    </xf>
    <xf numFmtId="0" fontId="4" fillId="16" borderId="17" xfId="0" applyFont="1" applyFill="1" applyBorder="1" applyAlignment="1">
      <alignment horizontal="left" wrapText="1"/>
    </xf>
    <xf numFmtId="0" fontId="10" fillId="16" borderId="17" xfId="0" applyFont="1" applyFill="1" applyBorder="1" applyAlignment="1" applyProtection="1">
      <alignment horizontal="left" vertical="top" wrapText="1"/>
      <protection locked="0"/>
    </xf>
    <xf numFmtId="0" fontId="10" fillId="16" borderId="17" xfId="0" applyFont="1" applyFill="1" applyBorder="1" applyAlignment="1">
      <alignment horizontal="left" vertical="top" wrapText="1"/>
    </xf>
    <xf numFmtId="0" fontId="4" fillId="19" borderId="17" xfId="0" applyFont="1" applyFill="1" applyBorder="1" applyAlignment="1" applyProtection="1">
      <alignment horizontal="left" vertical="center" wrapText="1"/>
      <protection locked="0"/>
    </xf>
    <xf numFmtId="0" fontId="3" fillId="27" borderId="0" xfId="0" applyFont="1" applyFill="1" applyAlignment="1">
      <alignment horizontal="left" wrapText="1"/>
    </xf>
    <xf numFmtId="0" fontId="3" fillId="16" borderId="17" xfId="0" applyFont="1" applyFill="1" applyBorder="1" applyAlignment="1">
      <alignment horizontal="left" wrapText="1"/>
    </xf>
    <xf numFmtId="0" fontId="10" fillId="19" borderId="17" xfId="0" applyFont="1" applyFill="1" applyBorder="1" applyAlignment="1" applyProtection="1">
      <alignment horizontal="left" vertical="center" wrapText="1"/>
      <protection locked="0"/>
    </xf>
    <xf numFmtId="0" fontId="4" fillId="16" borderId="17" xfId="0" applyFont="1" applyFill="1" applyBorder="1" applyAlignment="1" applyProtection="1">
      <alignment horizontal="left" vertical="center" wrapText="1"/>
      <protection locked="0"/>
    </xf>
    <xf numFmtId="0" fontId="4" fillId="16" borderId="17" xfId="0" applyFont="1" applyFill="1" applyBorder="1" applyAlignment="1" applyProtection="1">
      <alignment horizontal="left" wrapText="1"/>
    </xf>
    <xf numFmtId="0" fontId="4" fillId="16" borderId="17" xfId="0" applyFont="1" applyFill="1" applyBorder="1" applyAlignment="1" applyProtection="1">
      <alignment horizontal="left" wrapText="1"/>
      <protection locked="0"/>
    </xf>
    <xf numFmtId="0" fontId="4" fillId="16" borderId="18" xfId="0" applyFont="1" applyFill="1" applyBorder="1" applyAlignment="1" applyProtection="1">
      <alignment horizontal="left" wrapText="1"/>
      <protection locked="0"/>
    </xf>
    <xf numFmtId="0" fontId="2" fillId="27" borderId="0" xfId="0" applyFont="1" applyFill="1" applyAlignment="1">
      <alignment horizontal="left" wrapText="1" indent="5"/>
    </xf>
    <xf numFmtId="0" fontId="2" fillId="27" borderId="0" xfId="0" applyFont="1" applyFill="1" applyAlignment="1">
      <alignment horizontal="left" wrapText="1"/>
    </xf>
    <xf numFmtId="0" fontId="4" fillId="24" borderId="29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left" wrapText="1"/>
      <protection locked="0"/>
    </xf>
    <xf numFmtId="0" fontId="4" fillId="24" borderId="36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wrapText="1"/>
    </xf>
    <xf numFmtId="0" fontId="4" fillId="24" borderId="22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left" wrapText="1"/>
      <protection locked="0"/>
    </xf>
    <xf numFmtId="0" fontId="19" fillId="0" borderId="0" xfId="0" applyFont="1" applyAlignment="1">
      <alignment wrapText="1"/>
    </xf>
    <xf numFmtId="0" fontId="20" fillId="0" borderId="0" xfId="0" applyFont="1"/>
    <xf numFmtId="0" fontId="16" fillId="2" borderId="2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6" fillId="6" borderId="2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4" xfId="0" applyFont="1" applyBorder="1"/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 applyProtection="1">
      <alignment horizontal="center" vertical="center" wrapText="1"/>
      <protection locked="0"/>
    </xf>
    <xf numFmtId="0" fontId="21" fillId="4" borderId="5" xfId="0" applyFont="1" applyFill="1" applyBorder="1" applyAlignment="1" applyProtection="1">
      <alignment horizontal="center" vertical="center" wrapText="1"/>
      <protection locked="0"/>
    </xf>
    <xf numFmtId="0" fontId="21" fillId="2" borderId="5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21" fillId="6" borderId="5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5" xfId="0" applyFont="1" applyFill="1" applyBorder="1"/>
    <xf numFmtId="0" fontId="4" fillId="10" borderId="23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vertical="center"/>
    </xf>
    <xf numFmtId="0" fontId="4" fillId="15" borderId="23" xfId="0" applyFont="1" applyFill="1" applyBorder="1" applyAlignment="1">
      <alignment horizontal="center" vertical="center"/>
    </xf>
    <xf numFmtId="0" fontId="4" fillId="11" borderId="23" xfId="0" applyFont="1" applyFill="1" applyBorder="1" applyAlignment="1">
      <alignment horizontal="center" vertical="center"/>
    </xf>
    <xf numFmtId="0" fontId="4" fillId="10" borderId="23" xfId="0" applyFont="1" applyFill="1" applyBorder="1"/>
    <xf numFmtId="0" fontId="4" fillId="10" borderId="23" xfId="0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4" fillId="7" borderId="5" xfId="0" applyFont="1" applyFill="1" applyBorder="1"/>
    <xf numFmtId="0" fontId="4" fillId="16" borderId="37" xfId="0" applyFont="1" applyFill="1" applyBorder="1" applyAlignment="1" applyProtection="1">
      <alignment horizontal="center" vertical="center"/>
      <protection locked="0"/>
    </xf>
    <xf numFmtId="0" fontId="5" fillId="16" borderId="37" xfId="0" applyFont="1" applyFill="1" applyBorder="1" applyAlignment="1" applyProtection="1">
      <alignment vertical="center"/>
      <protection locked="0"/>
    </xf>
    <xf numFmtId="0" fontId="4" fillId="17" borderId="37" xfId="0" applyFont="1" applyFill="1" applyBorder="1" applyAlignment="1">
      <alignment horizontal="center" vertical="center"/>
    </xf>
    <xf numFmtId="0" fontId="4" fillId="16" borderId="37" xfId="0" applyFont="1" applyFill="1" applyBorder="1"/>
    <xf numFmtId="0" fontId="4" fillId="16" borderId="37" xfId="0" applyFont="1" applyFill="1" applyBorder="1" applyAlignment="1" applyProtection="1">
      <alignment horizontal="center" vertical="center" wrapText="1"/>
      <protection locked="0"/>
    </xf>
    <xf numFmtId="0" fontId="5" fillId="16" borderId="37" xfId="0" applyFont="1" applyFill="1" applyBorder="1" applyAlignment="1" applyProtection="1">
      <alignment horizontal="center" vertical="center"/>
      <protection locked="0"/>
    </xf>
    <xf numFmtId="0" fontId="4" fillId="18" borderId="37" xfId="0" applyFont="1" applyFill="1" applyBorder="1" applyAlignment="1">
      <alignment horizontal="center" vertical="center"/>
    </xf>
    <xf numFmtId="0" fontId="4" fillId="25" borderId="37" xfId="0" applyFont="1" applyFill="1" applyBorder="1" applyAlignment="1">
      <alignment horizontal="center" vertical="center"/>
    </xf>
    <xf numFmtId="0" fontId="4" fillId="25" borderId="38" xfId="0" applyFont="1" applyFill="1" applyBorder="1" applyAlignment="1">
      <alignment horizontal="center" vertical="center"/>
    </xf>
    <xf numFmtId="0" fontId="4" fillId="16" borderId="5" xfId="0" applyFont="1" applyFill="1" applyBorder="1" applyAlignment="1" applyProtection="1">
      <alignment horizontal="center" vertical="center"/>
      <protection locked="0"/>
    </xf>
    <xf numFmtId="0" fontId="5" fillId="16" borderId="5" xfId="0" applyFont="1" applyFill="1" applyBorder="1" applyAlignment="1" applyProtection="1">
      <alignment vertical="center"/>
      <protection locked="0"/>
    </xf>
    <xf numFmtId="0" fontId="4" fillId="17" borderId="5" xfId="0" applyFont="1" applyFill="1" applyBorder="1" applyAlignment="1">
      <alignment horizontal="center" vertical="center"/>
    </xf>
    <xf numFmtId="0" fontId="4" fillId="16" borderId="5" xfId="0" applyFont="1" applyFill="1" applyBorder="1"/>
    <xf numFmtId="0" fontId="4" fillId="16" borderId="5" xfId="0" applyFont="1" applyFill="1" applyBorder="1" applyAlignment="1" applyProtection="1">
      <alignment horizontal="center" vertical="center" wrapText="1"/>
      <protection locked="0"/>
    </xf>
    <xf numFmtId="0" fontId="5" fillId="16" borderId="5" xfId="0" applyFont="1" applyFill="1" applyBorder="1" applyAlignment="1" applyProtection="1">
      <alignment horizontal="center" vertical="center"/>
      <protection locked="0"/>
    </xf>
    <xf numFmtId="0" fontId="4" fillId="18" borderId="5" xfId="0" applyFont="1" applyFill="1" applyBorder="1" applyAlignment="1">
      <alignment horizontal="center" vertical="center"/>
    </xf>
    <xf numFmtId="0" fontId="4" fillId="25" borderId="5" xfId="0" applyFont="1" applyFill="1" applyBorder="1" applyAlignment="1">
      <alignment horizontal="center" vertical="center"/>
    </xf>
    <xf numFmtId="0" fontId="4" fillId="25" borderId="6" xfId="0" applyFont="1" applyFill="1" applyBorder="1" applyAlignment="1">
      <alignment horizontal="center" vertical="center"/>
    </xf>
    <xf numFmtId="0" fontId="11" fillId="16" borderId="5" xfId="0" applyFont="1" applyFill="1" applyBorder="1"/>
    <xf numFmtId="0" fontId="4" fillId="16" borderId="39" xfId="0" applyFont="1" applyFill="1" applyBorder="1" applyAlignment="1" applyProtection="1">
      <alignment horizontal="center" vertical="center"/>
      <protection locked="0"/>
    </xf>
    <xf numFmtId="0" fontId="5" fillId="16" borderId="39" xfId="0" applyFont="1" applyFill="1" applyBorder="1" applyAlignment="1" applyProtection="1">
      <alignment vertical="center"/>
      <protection locked="0"/>
    </xf>
    <xf numFmtId="0" fontId="4" fillId="17" borderId="39" xfId="0" applyFont="1" applyFill="1" applyBorder="1" applyAlignment="1">
      <alignment horizontal="center" vertical="center"/>
    </xf>
    <xf numFmtId="0" fontId="11" fillId="16" borderId="39" xfId="0" applyFont="1" applyFill="1" applyBorder="1"/>
    <xf numFmtId="0" fontId="4" fillId="16" borderId="39" xfId="0" applyFont="1" applyFill="1" applyBorder="1" applyAlignment="1" applyProtection="1">
      <alignment horizontal="center" vertical="center" wrapText="1"/>
      <protection locked="0"/>
    </xf>
    <xf numFmtId="0" fontId="5" fillId="16" borderId="39" xfId="0" applyFont="1" applyFill="1" applyBorder="1" applyAlignment="1" applyProtection="1">
      <alignment horizontal="center" vertical="center"/>
      <protection locked="0"/>
    </xf>
    <xf numFmtId="0" fontId="4" fillId="16" borderId="39" xfId="0" applyFont="1" applyFill="1" applyBorder="1"/>
    <xf numFmtId="0" fontId="4" fillId="18" borderId="39" xfId="0" applyFont="1" applyFill="1" applyBorder="1" applyAlignment="1">
      <alignment horizontal="center" vertical="center"/>
    </xf>
    <xf numFmtId="0" fontId="4" fillId="25" borderId="39" xfId="0" applyFont="1" applyFill="1" applyBorder="1" applyAlignment="1">
      <alignment horizontal="center" vertical="center"/>
    </xf>
    <xf numFmtId="0" fontId="4" fillId="25" borderId="40" xfId="0" applyFont="1" applyFill="1" applyBorder="1" applyAlignment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vertical="center"/>
      <protection locked="0"/>
    </xf>
    <xf numFmtId="0" fontId="4" fillId="0" borderId="37" xfId="0" applyFont="1" applyFill="1" applyBorder="1" applyAlignment="1">
      <alignment horizontal="center" vertical="center"/>
    </xf>
    <xf numFmtId="0" fontId="11" fillId="0" borderId="37" xfId="0" applyFont="1" applyFill="1" applyBorder="1"/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/>
    <xf numFmtId="0" fontId="4" fillId="26" borderId="37" xfId="0" applyFont="1" applyFill="1" applyBorder="1" applyAlignment="1">
      <alignment horizontal="center" vertical="center"/>
    </xf>
    <xf numFmtId="0" fontId="4" fillId="26" borderId="38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wrapText="1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/>
    <xf numFmtId="0" fontId="4" fillId="26" borderId="5" xfId="0" applyFont="1" applyFill="1" applyBorder="1" applyAlignment="1">
      <alignment horizontal="center" vertical="center"/>
    </xf>
    <xf numFmtId="0" fontId="4" fillId="26" borderId="6" xfId="0" applyFont="1" applyFill="1" applyBorder="1" applyAlignment="1">
      <alignment horizontal="center" vertical="center"/>
    </xf>
    <xf numFmtId="0" fontId="11" fillId="0" borderId="5" xfId="0" applyFont="1" applyFill="1" applyBorder="1"/>
    <xf numFmtId="0" fontId="4" fillId="0" borderId="39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vertical="center"/>
      <protection locked="0"/>
    </xf>
    <xf numFmtId="0" fontId="4" fillId="0" borderId="39" xfId="0" applyFont="1" applyFill="1" applyBorder="1" applyAlignment="1">
      <alignment horizontal="center" vertical="center"/>
    </xf>
    <xf numFmtId="0" fontId="11" fillId="0" borderId="39" xfId="0" applyFont="1" applyFill="1" applyBorder="1"/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/>
    <xf numFmtId="0" fontId="4" fillId="26" borderId="39" xfId="0" applyFont="1" applyFill="1" applyBorder="1" applyAlignment="1">
      <alignment horizontal="center" vertical="center"/>
    </xf>
    <xf numFmtId="0" fontId="4" fillId="26" borderId="40" xfId="0" applyFont="1" applyFill="1" applyBorder="1" applyAlignment="1">
      <alignment horizontal="center" vertical="center"/>
    </xf>
    <xf numFmtId="0" fontId="4" fillId="7" borderId="8" xfId="0" applyFont="1" applyFill="1" applyBorder="1"/>
    <xf numFmtId="0" fontId="11" fillId="0" borderId="0" xfId="0" applyFont="1" applyProtection="1">
      <protection locked="0"/>
    </xf>
    <xf numFmtId="0" fontId="3" fillId="28" borderId="0" xfId="0" applyFont="1" applyFill="1"/>
    <xf numFmtId="0" fontId="3" fillId="29" borderId="0" xfId="0" applyFont="1" applyFill="1"/>
    <xf numFmtId="0" fontId="25" fillId="0" borderId="0" xfId="0" applyFont="1"/>
    <xf numFmtId="0" fontId="23" fillId="0" borderId="45" xfId="0" applyFont="1" applyBorder="1" applyAlignment="1">
      <alignment horizontal="center" vertical="top"/>
    </xf>
    <xf numFmtId="0" fontId="24" fillId="0" borderId="45" xfId="0" applyFont="1" applyBorder="1" applyAlignment="1">
      <alignment horizontal="center" vertical="top" wrapText="1"/>
    </xf>
    <xf numFmtId="0" fontId="10" fillId="16" borderId="45" xfId="0" applyFont="1" applyFill="1" applyBorder="1" applyAlignment="1">
      <alignment vertical="top" wrapText="1"/>
    </xf>
    <xf numFmtId="0" fontId="3" fillId="16" borderId="45" xfId="0" applyFont="1" applyFill="1" applyBorder="1" applyAlignment="1">
      <alignment vertical="top" wrapText="1"/>
    </xf>
    <xf numFmtId="0" fontId="3" fillId="16" borderId="45" xfId="0" applyFont="1" applyFill="1" applyBorder="1"/>
    <xf numFmtId="0" fontId="3" fillId="28" borderId="45" xfId="0" applyFont="1" applyFill="1" applyBorder="1" applyAlignment="1">
      <alignment vertical="top" wrapText="1"/>
    </xf>
    <xf numFmtId="0" fontId="3" fillId="28" borderId="45" xfId="0" applyFont="1" applyFill="1" applyBorder="1"/>
    <xf numFmtId="0" fontId="10" fillId="16" borderId="45" xfId="0" applyFont="1" applyFill="1" applyBorder="1" applyAlignment="1" applyProtection="1">
      <alignment horizontal="left" vertical="top" wrapText="1"/>
      <protection locked="0"/>
    </xf>
    <xf numFmtId="0" fontId="25" fillId="16" borderId="45" xfId="0" applyFont="1" applyFill="1" applyBorder="1" applyAlignment="1">
      <alignment horizontal="center" wrapText="1"/>
    </xf>
    <xf numFmtId="0" fontId="3" fillId="28" borderId="45" xfId="0" applyFont="1" applyFill="1" applyBorder="1" applyAlignment="1">
      <alignment horizontal="left" vertical="top" wrapText="1"/>
    </xf>
    <xf numFmtId="0" fontId="3" fillId="16" borderId="45" xfId="0" applyFont="1" applyFill="1" applyBorder="1" applyAlignment="1">
      <alignment horizontal="center" wrapText="1"/>
    </xf>
    <xf numFmtId="0" fontId="3" fillId="16" borderId="45" xfId="0" applyFont="1" applyFill="1" applyBorder="1" applyAlignment="1">
      <alignment horizontal="center" vertical="center" wrapText="1"/>
    </xf>
    <xf numFmtId="0" fontId="3" fillId="16" borderId="45" xfId="0" applyFont="1" applyFill="1" applyBorder="1" applyAlignment="1">
      <alignment horizontal="left" vertical="top" wrapText="1"/>
    </xf>
    <xf numFmtId="0" fontId="3" fillId="16" borderId="45" xfId="0" applyFont="1" applyFill="1" applyBorder="1" applyAlignment="1">
      <alignment vertical="top"/>
    </xf>
    <xf numFmtId="0" fontId="25" fillId="16" borderId="45" xfId="0" applyFont="1" applyFill="1" applyBorder="1" applyAlignment="1">
      <alignment horizontal="center" vertical="center" wrapText="1"/>
    </xf>
    <xf numFmtId="0" fontId="25" fillId="28" borderId="45" xfId="0" applyFont="1" applyFill="1" applyBorder="1" applyAlignment="1">
      <alignment horizontal="center" vertical="center"/>
    </xf>
    <xf numFmtId="0" fontId="3" fillId="28" borderId="45" xfId="0" applyFont="1" applyFill="1" applyBorder="1" applyAlignment="1">
      <alignment horizontal="center" vertical="center" wrapText="1"/>
    </xf>
    <xf numFmtId="0" fontId="25" fillId="16" borderId="45" xfId="0" applyFont="1" applyFill="1" applyBorder="1" applyAlignment="1">
      <alignment horizontal="center" vertical="center"/>
    </xf>
    <xf numFmtId="0" fontId="10" fillId="28" borderId="45" xfId="0" applyFont="1" applyFill="1" applyBorder="1" applyAlignment="1" applyProtection="1">
      <alignment horizontal="left" vertical="top" wrapText="1"/>
      <protection locked="0"/>
    </xf>
    <xf numFmtId="0" fontId="10" fillId="28" borderId="45" xfId="0" applyFont="1" applyFill="1" applyBorder="1" applyAlignment="1">
      <alignment horizontal="left" vertical="top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20" xfId="0" applyFont="1" applyFill="1" applyBorder="1" applyAlignment="1">
      <alignment horizontal="center" vertical="top" wrapText="1"/>
    </xf>
    <xf numFmtId="0" fontId="4" fillId="2" borderId="4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0" fillId="2" borderId="14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4" fillId="13" borderId="26" xfId="0" applyFont="1" applyFill="1" applyBorder="1" applyAlignment="1" applyProtection="1">
      <alignment horizontal="center" vertical="center"/>
    </xf>
    <xf numFmtId="0" fontId="4" fillId="13" borderId="30" xfId="0" applyFont="1" applyFill="1" applyBorder="1" applyAlignment="1" applyProtection="1">
      <alignment horizontal="center" vertical="center"/>
    </xf>
    <xf numFmtId="0" fontId="4" fillId="14" borderId="34" xfId="0" applyFont="1" applyFill="1" applyBorder="1" applyAlignment="1" applyProtection="1">
      <alignment horizontal="center" vertical="center"/>
    </xf>
    <xf numFmtId="0" fontId="4" fillId="14" borderId="26" xfId="0" applyFont="1" applyFill="1" applyBorder="1" applyAlignment="1" applyProtection="1">
      <alignment horizontal="center" vertical="center"/>
    </xf>
    <xf numFmtId="0" fontId="4" fillId="14" borderId="30" xfId="0" applyFont="1" applyFill="1" applyBorder="1" applyAlignment="1" applyProtection="1">
      <alignment horizontal="center" vertical="center"/>
    </xf>
    <xf numFmtId="0" fontId="4" fillId="14" borderId="28" xfId="0" applyFont="1" applyFill="1" applyBorder="1" applyAlignment="1" applyProtection="1">
      <alignment horizontal="center" vertical="center"/>
    </xf>
    <xf numFmtId="0" fontId="16" fillId="4" borderId="2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4" borderId="43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6" fillId="4" borderId="44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4" fillId="7" borderId="23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25" fillId="16" borderId="45" xfId="0" applyFont="1" applyFill="1" applyBorder="1" applyAlignment="1" applyProtection="1">
      <alignment horizontal="center" vertical="top" wrapText="1"/>
      <protection locked="0"/>
    </xf>
    <xf numFmtId="0" fontId="25" fillId="28" borderId="45" xfId="0" applyFont="1" applyFill="1" applyBorder="1" applyAlignment="1">
      <alignment horizontal="center" wrapText="1"/>
    </xf>
    <xf numFmtId="0" fontId="25" fillId="28" borderId="45" xfId="0" applyFont="1" applyFill="1" applyBorder="1" applyAlignment="1">
      <alignment horizontal="center"/>
    </xf>
    <xf numFmtId="0" fontId="3" fillId="16" borderId="45" xfId="0" applyFont="1" applyFill="1" applyBorder="1" applyAlignment="1" applyProtection="1">
      <alignment horizontal="center" vertical="top" wrapText="1"/>
      <protection locked="0"/>
    </xf>
    <xf numFmtId="0" fontId="3" fillId="28" borderId="45" xfId="0" applyFont="1" applyFill="1" applyBorder="1" applyAlignment="1">
      <alignment horizontal="center" wrapText="1"/>
    </xf>
    <xf numFmtId="0" fontId="25" fillId="16" borderId="45" xfId="0" applyFont="1" applyFill="1" applyBorder="1" applyAlignment="1">
      <alignment horizontal="center" wrapText="1"/>
    </xf>
    <xf numFmtId="0" fontId="3" fillId="16" borderId="45" xfId="0" applyFont="1" applyFill="1" applyBorder="1" applyAlignment="1">
      <alignment horizontal="center" vertical="center" wrapText="1"/>
    </xf>
    <xf numFmtId="0" fontId="25" fillId="16" borderId="45" xfId="0" applyFont="1" applyFill="1" applyBorder="1" applyAlignment="1">
      <alignment horizontal="center" vertical="center" wrapText="1"/>
    </xf>
    <xf numFmtId="0" fontId="3" fillId="28" borderId="45" xfId="0" applyFont="1" applyFill="1" applyBorder="1" applyAlignment="1">
      <alignment horizontal="center" vertical="center" wrapText="1"/>
    </xf>
    <xf numFmtId="0" fontId="25" fillId="28" borderId="4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0EEE4"/>
      <color rgb="FFEEEC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879927</xdr:colOff>
      <xdr:row>0</xdr:row>
      <xdr:rowOff>13607</xdr:rowOff>
    </xdr:from>
    <xdr:to>
      <xdr:col>5</xdr:col>
      <xdr:colOff>1103566</xdr:colOff>
      <xdr:row>1</xdr:row>
      <xdr:rowOff>23132</xdr:rowOff>
    </xdr:to>
    <xdr:pic>
      <xdr:nvPicPr>
        <xdr:cNvPr id="1028" name="Picture 4" descr="C:\Users\jferey.IN-AD\AppData\Local\Microsoft\Windows\INetCache\IE\IAZJ0YZU\attention-303861_960_720[1].png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85177" y="13607"/>
          <a:ext cx="223639" cy="2000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1166284</xdr:colOff>
      <xdr:row>0</xdr:row>
      <xdr:rowOff>0</xdr:rowOff>
    </xdr:from>
    <xdr:to>
      <xdr:col>7</xdr:col>
      <xdr:colOff>1385359</xdr:colOff>
      <xdr:row>1</xdr:row>
      <xdr:rowOff>5443</xdr:rowOff>
    </xdr:to>
    <xdr:pic>
      <xdr:nvPicPr>
        <xdr:cNvPr id="1029" name="Picture 5" descr="C:\Users\jferey.IN-AD\AppData\Local\Microsoft\Windows\INetCache\IE\IAZJ0YZU\attention-303861_960_720[1].png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65117" y="0"/>
          <a:ext cx="219075" cy="195943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127907</xdr:colOff>
      <xdr:row>0</xdr:row>
      <xdr:rowOff>13607</xdr:rowOff>
    </xdr:from>
    <xdr:to>
      <xdr:col>15</xdr:col>
      <xdr:colOff>351546</xdr:colOff>
      <xdr:row>1</xdr:row>
      <xdr:rowOff>23132</xdr:rowOff>
    </xdr:to>
    <xdr:pic>
      <xdr:nvPicPr>
        <xdr:cNvPr id="4" name="Picture 4" descr="C:\Users\jferey.IN-AD\AppData\Local\Microsoft\Windows\INetCache\IE\IAZJ0YZU\attention-303861_960_720[1]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15657" y="13607"/>
          <a:ext cx="223639" cy="20002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171450</xdr:colOff>
      <xdr:row>0</xdr:row>
      <xdr:rowOff>0</xdr:rowOff>
    </xdr:from>
    <xdr:to>
      <xdr:col>11</xdr:col>
      <xdr:colOff>171450</xdr:colOff>
      <xdr:row>1</xdr:row>
      <xdr:rowOff>5443</xdr:rowOff>
    </xdr:to>
    <xdr:pic>
      <xdr:nvPicPr>
        <xdr:cNvPr id="5" name="Picture 5" descr="C:\Users\jferey.IN-AD\AppData\Local\Microsoft\Windows\INetCache\IE\IAZJ0YZU\attention-303861_960_720[1]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21950" y="0"/>
          <a:ext cx="219075" cy="195943"/>
        </a:xfrm>
        <a:prstGeom prst="rect">
          <a:avLst/>
        </a:prstGeom>
        <a:noFill/>
      </xdr:spPr>
    </xdr:pic>
    <xdr:clientData/>
  </xdr:twoCellAnchor>
  <xdr:oneCellAnchor>
    <xdr:from>
      <xdr:col>0</xdr:col>
      <xdr:colOff>326571</xdr:colOff>
      <xdr:row>4</xdr:row>
      <xdr:rowOff>0</xdr:rowOff>
    </xdr:from>
    <xdr:ext cx="1716326" cy="405432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26571" y="1047750"/>
          <a:ext cx="1716326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Exemple</a:t>
          </a:r>
        </a:p>
      </xdr:txBody>
    </xdr:sp>
    <xdr:clientData/>
  </xdr:oneCellAnchor>
  <xdr:oneCellAnchor>
    <xdr:from>
      <xdr:col>13</xdr:col>
      <xdr:colOff>542925</xdr:colOff>
      <xdr:row>4</xdr:row>
      <xdr:rowOff>323849</xdr:rowOff>
    </xdr:from>
    <xdr:ext cx="1716326" cy="405432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5982950" y="1362074"/>
          <a:ext cx="1716326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Exemple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1562100</xdr:colOff>
      <xdr:row>0</xdr:row>
      <xdr:rowOff>0</xdr:rowOff>
    </xdr:from>
    <xdr:to>
      <xdr:col>7</xdr:col>
      <xdr:colOff>4564</xdr:colOff>
      <xdr:row>1</xdr:row>
      <xdr:rowOff>9525</xdr:rowOff>
    </xdr:to>
    <xdr:pic>
      <xdr:nvPicPr>
        <xdr:cNvPr id="2" name="Picture 4" descr="C:\Users\jferey.IN-AD\AppData\Local\Microsoft\Windows\INetCache\IE\IAZJ0YZU\attention-303861_960_720[1]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0"/>
          <a:ext cx="223639" cy="2000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171450</xdr:colOff>
      <xdr:row>0</xdr:row>
      <xdr:rowOff>0</xdr:rowOff>
    </xdr:from>
    <xdr:to>
      <xdr:col>5</xdr:col>
      <xdr:colOff>5442</xdr:colOff>
      <xdr:row>1</xdr:row>
      <xdr:rowOff>5443</xdr:rowOff>
    </xdr:to>
    <xdr:pic>
      <xdr:nvPicPr>
        <xdr:cNvPr id="3" name="Picture 5" descr="C:\Users\jferey.IN-AD\AppData\Local\Microsoft\Windows\INetCache\IE\IAZJ0YZU\attention-303861_960_720[1]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76700" y="0"/>
          <a:ext cx="219075" cy="195943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495300</xdr:colOff>
      <xdr:row>0</xdr:row>
      <xdr:rowOff>0</xdr:rowOff>
    </xdr:from>
    <xdr:to>
      <xdr:col>13</xdr:col>
      <xdr:colOff>6322</xdr:colOff>
      <xdr:row>1</xdr:row>
      <xdr:rowOff>9525</xdr:rowOff>
    </xdr:to>
    <xdr:pic>
      <xdr:nvPicPr>
        <xdr:cNvPr id="4" name="Picture 4" descr="C:\Users\jferey.IN-AD\AppData\Local\Microsoft\Windows\INetCache\IE\IAZJ0YZU\attention-303861_960_720[1]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544550" y="0"/>
          <a:ext cx="223639" cy="20002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1933575</xdr:colOff>
      <xdr:row>0</xdr:row>
      <xdr:rowOff>0</xdr:rowOff>
    </xdr:from>
    <xdr:to>
      <xdr:col>11</xdr:col>
      <xdr:colOff>2152650</xdr:colOff>
      <xdr:row>1</xdr:row>
      <xdr:rowOff>5443</xdr:rowOff>
    </xdr:to>
    <xdr:pic>
      <xdr:nvPicPr>
        <xdr:cNvPr id="5" name="Picture 5" descr="C:\Users\jferey.IN-AD\AppData\Local\Microsoft\Windows\INetCache\IE\IAZJ0YZU\attention-303861_960_720[1]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125450" y="0"/>
          <a:ext cx="219075" cy="195943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333375</xdr:colOff>
      <xdr:row>1</xdr:row>
      <xdr:rowOff>5443</xdr:rowOff>
    </xdr:to>
    <xdr:pic>
      <xdr:nvPicPr>
        <xdr:cNvPr id="6" name="Picture 5" descr="C:\Users\jferey.IN-AD\AppData\Local\Microsoft\Windows\INetCache\IE\IAZJ0YZU\attention-303861_960_720[1]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58000" y="0"/>
          <a:ext cx="219075" cy="195943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1628775</xdr:colOff>
      <xdr:row>0</xdr:row>
      <xdr:rowOff>0</xdr:rowOff>
    </xdr:from>
    <xdr:to>
      <xdr:col>3</xdr:col>
      <xdr:colOff>1847850</xdr:colOff>
      <xdr:row>1</xdr:row>
      <xdr:rowOff>5443</xdr:rowOff>
    </xdr:to>
    <xdr:pic>
      <xdr:nvPicPr>
        <xdr:cNvPr id="7" name="Picture 5" descr="C:\Users\jferey.IN-AD\AppData\Local\Microsoft\Windows\INetCache\IE\IAZJ0YZU\attention-303861_960_720[1]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952875" y="0"/>
          <a:ext cx="219075" cy="195943"/>
        </a:xfrm>
        <a:prstGeom prst="rect">
          <a:avLst/>
        </a:prstGeom>
        <a:noFill/>
      </xdr:spPr>
    </xdr:pic>
    <xdr:clientData/>
  </xdr:twoCellAnchor>
  <xdr:oneCellAnchor>
    <xdr:from>
      <xdr:col>11</xdr:col>
      <xdr:colOff>1379299</xdr:colOff>
      <xdr:row>4</xdr:row>
      <xdr:rowOff>404812</xdr:rowOff>
    </xdr:from>
    <xdr:ext cx="1716326" cy="405432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3392705" y="1488281"/>
          <a:ext cx="1716326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Exemple</a:t>
          </a:r>
        </a:p>
      </xdr:txBody>
    </xdr:sp>
    <xdr:clientData/>
  </xdr:oneCellAnchor>
  <xdr:oneCellAnchor>
    <xdr:from>
      <xdr:col>1</xdr:col>
      <xdr:colOff>531574</xdr:colOff>
      <xdr:row>4</xdr:row>
      <xdr:rowOff>9525</xdr:rowOff>
    </xdr:from>
    <xdr:ext cx="1716326" cy="405432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912574" y="1092994"/>
          <a:ext cx="1716326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Exemple</a:t>
          </a:r>
        </a:p>
      </xdr:txBody>
    </xdr:sp>
    <xdr:clientData/>
  </xdr:oneCellAnchor>
  <xdr:oneCellAnchor>
    <xdr:from>
      <xdr:col>29</xdr:col>
      <xdr:colOff>1143000</xdr:colOff>
      <xdr:row>4</xdr:row>
      <xdr:rowOff>190500</xdr:rowOff>
    </xdr:from>
    <xdr:ext cx="1162050" cy="342900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7832050" y="1295400"/>
          <a:ext cx="1162050" cy="3429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1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2nd degré</a:t>
          </a:r>
        </a:p>
      </xdr:txBody>
    </xdr:sp>
    <xdr:clientData/>
  </xdr:oneCellAnchor>
  <xdr:oneCellAnchor>
    <xdr:from>
      <xdr:col>33</xdr:col>
      <xdr:colOff>1181100</xdr:colOff>
      <xdr:row>4</xdr:row>
      <xdr:rowOff>209550</xdr:rowOff>
    </xdr:from>
    <xdr:ext cx="1162050" cy="342900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1261050" y="1314450"/>
          <a:ext cx="1162050" cy="3429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1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2nd degré</a:t>
          </a:r>
        </a:p>
      </xdr:txBody>
    </xdr:sp>
    <xdr:clientData/>
  </xdr:oneCellAnchor>
  <xdr:oneCellAnchor>
    <xdr:from>
      <xdr:col>34</xdr:col>
      <xdr:colOff>876300</xdr:colOff>
      <xdr:row>4</xdr:row>
      <xdr:rowOff>57150</xdr:rowOff>
    </xdr:from>
    <xdr:ext cx="1562100" cy="593239"/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2175450" y="1162050"/>
          <a:ext cx="1562100" cy="59323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1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ATSS </a:t>
          </a:r>
        </a:p>
        <a:p>
          <a:pPr algn="ctr"/>
          <a:r>
            <a:rPr lang="fr-FR" sz="1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ENCADREMENT</a:t>
          </a:r>
        </a:p>
      </xdr:txBody>
    </xdr:sp>
    <xdr:clientData/>
  </xdr:oneCellAnchor>
  <xdr:oneCellAnchor>
    <xdr:from>
      <xdr:col>30</xdr:col>
      <xdr:colOff>819150</xdr:colOff>
      <xdr:row>4</xdr:row>
      <xdr:rowOff>171450</xdr:rowOff>
    </xdr:from>
    <xdr:ext cx="1562100" cy="593239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8727400" y="1276350"/>
          <a:ext cx="1562100" cy="59323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1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ATSS </a:t>
          </a:r>
        </a:p>
        <a:p>
          <a:pPr algn="ctr"/>
          <a:r>
            <a:rPr lang="fr-FR" sz="1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ENCADREMENT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1562100</xdr:colOff>
      <xdr:row>0</xdr:row>
      <xdr:rowOff>0</xdr:rowOff>
    </xdr:from>
    <xdr:to>
      <xdr:col>9</xdr:col>
      <xdr:colOff>8136</xdr:colOff>
      <xdr:row>1</xdr:row>
      <xdr:rowOff>9525</xdr:rowOff>
    </xdr:to>
    <xdr:pic>
      <xdr:nvPicPr>
        <xdr:cNvPr id="2" name="Picture 4" descr="C:\Users\jferey.IN-AD\AppData\Local\Microsoft\Windows\INetCache\IE\IAZJ0YZU\attention-303861_960_720[1]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43800" y="0"/>
          <a:ext cx="4564" cy="20002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561975</xdr:colOff>
      <xdr:row>0</xdr:row>
      <xdr:rowOff>0</xdr:rowOff>
    </xdr:from>
    <xdr:to>
      <xdr:col>14</xdr:col>
      <xdr:colOff>22679</xdr:colOff>
      <xdr:row>1</xdr:row>
      <xdr:rowOff>24005</xdr:rowOff>
    </xdr:to>
    <xdr:pic>
      <xdr:nvPicPr>
        <xdr:cNvPr id="3" name="Picture 5" descr="C:\Users\jferey.IN-AD\AppData\Local\Microsoft\Windows\INetCache\IE\IAZJ0YZU\attention-303861_960_720[1]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81875" y="0"/>
          <a:ext cx="238126" cy="21450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1933575</xdr:colOff>
      <xdr:row>0</xdr:row>
      <xdr:rowOff>0</xdr:rowOff>
    </xdr:from>
    <xdr:to>
      <xdr:col>14</xdr:col>
      <xdr:colOff>3628</xdr:colOff>
      <xdr:row>1</xdr:row>
      <xdr:rowOff>5443</xdr:rowOff>
    </xdr:to>
    <xdr:pic>
      <xdr:nvPicPr>
        <xdr:cNvPr id="5" name="Picture 5" descr="C:\Users\jferey.IN-AD\AppData\Local\Microsoft\Windows\INetCache\IE\IAZJ0YZU\attention-303861_960_720[1]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925550" y="0"/>
          <a:ext cx="219075" cy="195943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1628775</xdr:colOff>
      <xdr:row>0</xdr:row>
      <xdr:rowOff>0</xdr:rowOff>
    </xdr:from>
    <xdr:to>
      <xdr:col>6</xdr:col>
      <xdr:colOff>5443</xdr:colOff>
      <xdr:row>1</xdr:row>
      <xdr:rowOff>5443</xdr:rowOff>
    </xdr:to>
    <xdr:pic>
      <xdr:nvPicPr>
        <xdr:cNvPr id="7" name="Picture 5" descr="C:\Users\jferey.IN-AD\AppData\Local\Microsoft\Windows\INetCache\IE\IAZJ0YZU\attention-303861_960_720[1]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33875" y="0"/>
          <a:ext cx="219075" cy="195943"/>
        </a:xfrm>
        <a:prstGeom prst="rect">
          <a:avLst/>
        </a:prstGeom>
        <a:noFill/>
      </xdr:spPr>
    </xdr:pic>
    <xdr:clientData/>
  </xdr:twoCellAnchor>
  <xdr:oneCellAnchor>
    <xdr:from>
      <xdr:col>1</xdr:col>
      <xdr:colOff>693964</xdr:colOff>
      <xdr:row>3</xdr:row>
      <xdr:rowOff>734786</xdr:rowOff>
    </xdr:from>
    <xdr:ext cx="1716326" cy="405432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074964" y="1319893"/>
          <a:ext cx="1716326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Exemple</a:t>
          </a:r>
        </a:p>
      </xdr:txBody>
    </xdr:sp>
    <xdr:clientData/>
  </xdr:oneCellAnchor>
  <xdr:oneCellAnchor>
    <xdr:from>
      <xdr:col>19</xdr:col>
      <xdr:colOff>478972</xdr:colOff>
      <xdr:row>3</xdr:row>
      <xdr:rowOff>737508</xdr:rowOff>
    </xdr:from>
    <xdr:ext cx="1716326" cy="405432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4004472" y="1322615"/>
          <a:ext cx="1716326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Exemple</a:t>
          </a:r>
        </a:p>
      </xdr:txBody>
    </xdr:sp>
    <xdr:clientData/>
  </xdr:oneCellAnchor>
  <xdr:twoCellAnchor editAs="oneCell">
    <xdr:from>
      <xdr:col>8</xdr:col>
      <xdr:colOff>1562100</xdr:colOff>
      <xdr:row>0</xdr:row>
      <xdr:rowOff>0</xdr:rowOff>
    </xdr:from>
    <xdr:to>
      <xdr:col>9</xdr:col>
      <xdr:colOff>8136</xdr:colOff>
      <xdr:row>1</xdr:row>
      <xdr:rowOff>9525</xdr:rowOff>
    </xdr:to>
    <xdr:pic>
      <xdr:nvPicPr>
        <xdr:cNvPr id="11" name="Picture 4" descr="C:\Users\jferey.IN-AD\AppData\Local\Microsoft\Windows\INetCache\IE\IAZJ0YZU\attention-303861_960_720[1]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81725" y="0"/>
          <a:ext cx="8136" cy="20002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561975</xdr:colOff>
      <xdr:row>0</xdr:row>
      <xdr:rowOff>0</xdr:rowOff>
    </xdr:from>
    <xdr:to>
      <xdr:col>13</xdr:col>
      <xdr:colOff>752930</xdr:colOff>
      <xdr:row>1</xdr:row>
      <xdr:rowOff>24005</xdr:rowOff>
    </xdr:to>
    <xdr:pic>
      <xdr:nvPicPr>
        <xdr:cNvPr id="12" name="Picture 5" descr="C:\Users\jferey.IN-AD\AppData\Local\Microsoft\Windows\INetCache\IE\IAZJ0YZU\attention-303861_960_720[1].pn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91625" y="0"/>
          <a:ext cx="238126" cy="21450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1933575</xdr:colOff>
      <xdr:row>0</xdr:row>
      <xdr:rowOff>0</xdr:rowOff>
    </xdr:from>
    <xdr:to>
      <xdr:col>14</xdr:col>
      <xdr:colOff>11567</xdr:colOff>
      <xdr:row>1</xdr:row>
      <xdr:rowOff>5443</xdr:rowOff>
    </xdr:to>
    <xdr:pic>
      <xdr:nvPicPr>
        <xdr:cNvPr id="13" name="Picture 5" descr="C:\Users\jferey.IN-AD\AppData\Local\Microsoft\Windows\INetCache\IE\IAZJ0YZU\attention-303861_960_720[1].pn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82125" y="0"/>
          <a:ext cx="7938" cy="195943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444048</xdr:colOff>
      <xdr:row>0</xdr:row>
      <xdr:rowOff>12700</xdr:rowOff>
    </xdr:from>
    <xdr:to>
      <xdr:col>5</xdr:col>
      <xdr:colOff>663123</xdr:colOff>
      <xdr:row>1</xdr:row>
      <xdr:rowOff>18143</xdr:rowOff>
    </xdr:to>
    <xdr:pic>
      <xdr:nvPicPr>
        <xdr:cNvPr id="14" name="Picture 5" descr="C:\Users\jferey.IN-AD\AppData\Local\Microsoft\Windows\INetCache\IE\IAZJ0YZU\attention-303861_960_720[1].pn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36548" y="12700"/>
          <a:ext cx="219075" cy="195943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1628775</xdr:colOff>
      <xdr:row>0</xdr:row>
      <xdr:rowOff>0</xdr:rowOff>
    </xdr:from>
    <xdr:to>
      <xdr:col>6</xdr:col>
      <xdr:colOff>5443</xdr:colOff>
      <xdr:row>1</xdr:row>
      <xdr:rowOff>5443</xdr:rowOff>
    </xdr:to>
    <xdr:pic>
      <xdr:nvPicPr>
        <xdr:cNvPr id="15" name="Picture 5" descr="C:\Users\jferey.IN-AD\AppData\Local\Microsoft\Windows\INetCache\IE\IAZJ0YZU\attention-303861_960_720[1].pn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10075" y="0"/>
          <a:ext cx="5443" cy="195943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87539</xdr:colOff>
      <xdr:row>0</xdr:row>
      <xdr:rowOff>0</xdr:rowOff>
    </xdr:from>
    <xdr:to>
      <xdr:col>27</xdr:col>
      <xdr:colOff>214540</xdr:colOff>
      <xdr:row>1</xdr:row>
      <xdr:rowOff>24005</xdr:rowOff>
    </xdr:to>
    <xdr:pic>
      <xdr:nvPicPr>
        <xdr:cNvPr id="16" name="Picture 5" descr="C:\Users\jferey.IN-AD\AppData\Local\Microsoft\Windows\INetCache\IE\IAZJ0YZU\attention-303861_960_720[1].png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94539" y="0"/>
          <a:ext cx="238126" cy="21450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theme="6"/>
    <pageSetUpPr fitToPage="1"/>
  </sheetPr>
  <dimension ref="A1:AO135"/>
  <sheetViews>
    <sheetView workbookViewId="0">
      <pane xSplit="3" ySplit="5" topLeftCell="D10" activePane="bottomRight" state="frozenSplit"/>
      <selection pane="topRight" activeCell="G1" sqref="G1"/>
      <selection pane="bottomLeft" activeCell="A7" sqref="A7"/>
      <selection pane="bottomRight" activeCell="F7" sqref="F7"/>
    </sheetView>
  </sheetViews>
  <sheetFormatPr baseColWidth="10" defaultColWidth="11.5703125" defaultRowHeight="15"/>
  <cols>
    <col min="1" max="1" width="6.140625" style="3" customWidth="1"/>
    <col min="2" max="3" width="11.5703125" style="3"/>
    <col min="4" max="4" width="28.5703125" style="3" customWidth="1"/>
    <col min="5" max="5" width="1" style="3" customWidth="1"/>
    <col min="6" max="6" width="54" style="3" customWidth="1"/>
    <col min="7" max="7" width="1.42578125" style="3" customWidth="1"/>
    <col min="8" max="8" width="39.85546875" style="3" customWidth="1"/>
    <col min="9" max="9" width="1.42578125" style="3" customWidth="1"/>
    <col min="10" max="10" width="34.42578125" style="3" customWidth="1"/>
    <col min="11" max="11" width="1.140625" style="3" customWidth="1"/>
    <col min="12" max="12" width="39.5703125" style="3" customWidth="1"/>
    <col min="13" max="13" width="1.140625" style="3" customWidth="1"/>
    <col min="14" max="14" width="11.5703125" style="3"/>
    <col min="15" max="15" width="1" style="3" customWidth="1"/>
    <col min="16" max="16" width="20" style="8" customWidth="1"/>
    <col min="17" max="17" width="24.28515625" style="8" customWidth="1"/>
    <col min="18" max="18" width="15.5703125" style="8" customWidth="1"/>
    <col min="19" max="19" width="2.42578125" style="8" customWidth="1"/>
    <col min="20" max="20" width="14.42578125" style="8" customWidth="1"/>
    <col min="21" max="21" width="1.42578125" style="3" customWidth="1"/>
    <col min="22" max="23" width="11.42578125" style="7"/>
    <col min="24" max="24" width="1.5703125" style="3" customWidth="1"/>
    <col min="25" max="25" width="25.42578125" style="3" customWidth="1"/>
    <col min="26" max="26" width="1.85546875" style="3" customWidth="1"/>
    <col min="27" max="27" width="14.5703125" style="3" customWidth="1"/>
    <col min="28" max="28" width="1.7109375" style="3" customWidth="1"/>
    <col min="29" max="29" width="16.7109375" style="3" customWidth="1"/>
    <col min="30" max="30" width="25.85546875" style="3" customWidth="1"/>
    <col min="31" max="34" width="25.85546875" style="3" hidden="1" customWidth="1"/>
    <col min="35" max="35" width="37" style="3" hidden="1" customWidth="1"/>
    <col min="36" max="37" width="25.85546875" style="3" hidden="1" customWidth="1"/>
    <col min="38" max="38" width="15.140625" style="3" hidden="1" customWidth="1"/>
    <col min="39" max="41" width="25.85546875" style="3" hidden="1" customWidth="1"/>
    <col min="42" max="48" width="11.42578125" style="3" customWidth="1"/>
    <col min="49" max="50" width="11.5703125" style="3"/>
    <col min="51" max="51" width="51.42578125" style="3" customWidth="1"/>
    <col min="52" max="52" width="11.42578125" style="3" customWidth="1"/>
    <col min="53" max="53" width="52" style="3" customWidth="1"/>
    <col min="54" max="57" width="11.42578125" style="3" customWidth="1"/>
    <col min="58" max="16384" width="11.5703125" style="3"/>
  </cols>
  <sheetData>
    <row r="1" spans="1:39">
      <c r="D1" s="346" t="s">
        <v>249</v>
      </c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4"/>
      <c r="S1" s="4"/>
      <c r="T1" s="5"/>
      <c r="U1" s="5"/>
      <c r="V1" s="6"/>
    </row>
    <row r="2" spans="1:39" ht="15.75" thickBot="1">
      <c r="V2" s="348"/>
      <c r="W2" s="348"/>
      <c r="X2" s="9"/>
      <c r="Y2" s="9"/>
    </row>
    <row r="3" spans="1:39">
      <c r="A3" s="10"/>
      <c r="B3" s="347" t="s">
        <v>251</v>
      </c>
      <c r="C3" s="347"/>
      <c r="D3" s="11" t="s">
        <v>1</v>
      </c>
      <c r="E3" s="12"/>
      <c r="F3" s="11" t="s">
        <v>0</v>
      </c>
      <c r="G3" s="13"/>
      <c r="H3" s="14" t="s">
        <v>159</v>
      </c>
      <c r="I3" s="15"/>
      <c r="J3" s="16" t="s">
        <v>7</v>
      </c>
      <c r="K3" s="13"/>
      <c r="L3" s="16" t="s">
        <v>312</v>
      </c>
      <c r="M3" s="13"/>
      <c r="N3" s="17" t="s">
        <v>5</v>
      </c>
      <c r="O3" s="13"/>
      <c r="P3" s="354" t="s">
        <v>590</v>
      </c>
      <c r="Q3" s="355"/>
      <c r="R3" s="355"/>
      <c r="S3" s="18"/>
      <c r="T3" s="19" t="s">
        <v>589</v>
      </c>
      <c r="U3" s="13"/>
      <c r="V3" s="15" t="s">
        <v>4</v>
      </c>
      <c r="W3" s="15" t="s">
        <v>6</v>
      </c>
      <c r="X3" s="13"/>
      <c r="Y3" s="20" t="s">
        <v>38</v>
      </c>
      <c r="Z3" s="21"/>
      <c r="AA3" s="22" t="s">
        <v>333</v>
      </c>
      <c r="AB3" s="23"/>
      <c r="AC3" s="24" t="s">
        <v>334</v>
      </c>
      <c r="AD3" s="21"/>
    </row>
    <row r="4" spans="1:39" ht="36" customHeight="1" thickBot="1">
      <c r="A4" s="25"/>
      <c r="B4" s="26" t="s">
        <v>212</v>
      </c>
      <c r="C4" s="27" t="s">
        <v>211</v>
      </c>
      <c r="D4" s="28" t="s">
        <v>157</v>
      </c>
      <c r="E4" s="29"/>
      <c r="F4" s="30" t="s">
        <v>158</v>
      </c>
      <c r="G4" s="31"/>
      <c r="H4" s="32" t="str">
        <f t="shared" ref="H4:H16" si="0">UPPER(LEFT(F4,50))</f>
        <v>ATTENTION LES 50 PREMIERS CARACTÈRES SERONT UTILIS</v>
      </c>
      <c r="I4" s="33"/>
      <c r="J4" s="28" t="s">
        <v>157</v>
      </c>
      <c r="K4" s="31"/>
      <c r="L4" s="30" t="s">
        <v>313</v>
      </c>
      <c r="M4" s="31"/>
      <c r="N4" s="34" t="s">
        <v>67</v>
      </c>
      <c r="O4" s="31"/>
      <c r="P4" s="351" t="s">
        <v>591</v>
      </c>
      <c r="Q4" s="352"/>
      <c r="R4" s="353"/>
      <c r="S4" s="35"/>
      <c r="T4" s="30" t="s">
        <v>592</v>
      </c>
      <c r="U4" s="31"/>
      <c r="V4" s="349" t="s">
        <v>252</v>
      </c>
      <c r="W4" s="350"/>
      <c r="X4" s="31"/>
      <c r="Y4" s="36" t="s">
        <v>157</v>
      </c>
      <c r="Z4" s="21"/>
      <c r="AA4" s="344" t="s">
        <v>252</v>
      </c>
      <c r="AB4" s="345"/>
      <c r="AC4" s="345"/>
      <c r="AD4" s="21"/>
    </row>
    <row r="5" spans="1:39" ht="52.5" customHeight="1">
      <c r="A5" s="37"/>
      <c r="B5" s="38">
        <v>20210005</v>
      </c>
      <c r="C5" s="39">
        <v>227</v>
      </c>
      <c r="D5" s="40" t="s">
        <v>193</v>
      </c>
      <c r="E5" s="41"/>
      <c r="F5" s="42" t="s">
        <v>594</v>
      </c>
      <c r="G5" s="43"/>
      <c r="H5" s="44" t="str">
        <f>UPPER(LEFT(F5,50))</f>
        <v>150 CARACTÈRES MAXI, MINUSCULES, MAJUSCULE EN DÉBU</v>
      </c>
      <c r="I5" s="45"/>
      <c r="J5" s="41" t="s">
        <v>8</v>
      </c>
      <c r="K5" s="46"/>
      <c r="L5" s="41" t="s">
        <v>319</v>
      </c>
      <c r="M5" s="46"/>
      <c r="N5" s="47">
        <v>2</v>
      </c>
      <c r="O5" s="46"/>
      <c r="P5" s="48" t="s">
        <v>2</v>
      </c>
      <c r="Q5" s="48" t="s">
        <v>314</v>
      </c>
      <c r="R5" s="49" t="str">
        <f>LEFT(P5,1)&amp;LEFT(Q5,4)</f>
        <v>1P1-3</v>
      </c>
      <c r="S5" s="50"/>
      <c r="T5" s="47" t="s">
        <v>583</v>
      </c>
      <c r="U5" s="46"/>
      <c r="V5" s="51">
        <f>GESTION!K5</f>
        <v>20</v>
      </c>
      <c r="W5" s="51">
        <f>GESTION!E5</f>
        <v>12</v>
      </c>
      <c r="X5" s="46"/>
      <c r="Y5" s="52" t="s">
        <v>339</v>
      </c>
      <c r="AA5" s="53"/>
      <c r="AC5" s="53"/>
    </row>
    <row r="6" spans="1:39" ht="52.5" customHeight="1">
      <c r="A6" s="98">
        <v>1</v>
      </c>
      <c r="B6" s="99">
        <v>20210009</v>
      </c>
      <c r="C6" s="100">
        <v>1431</v>
      </c>
      <c r="D6" s="56" t="s">
        <v>344</v>
      </c>
      <c r="E6" s="57"/>
      <c r="F6" s="58" t="s">
        <v>624</v>
      </c>
      <c r="G6" s="59"/>
      <c r="H6" s="60" t="str">
        <f t="shared" si="0"/>
        <v>PROGRAMMES LETTRES LP APPROCHES PROCÉDÉS LITTÉRAIR</v>
      </c>
      <c r="I6" s="61"/>
      <c r="J6" s="62" t="s">
        <v>9</v>
      </c>
      <c r="K6" s="63"/>
      <c r="L6" s="62" t="s">
        <v>600</v>
      </c>
      <c r="M6" s="63"/>
      <c r="N6" s="55">
        <v>4</v>
      </c>
      <c r="O6" s="63"/>
      <c r="P6" s="62" t="s">
        <v>2</v>
      </c>
      <c r="Q6" s="62" t="s">
        <v>315</v>
      </c>
      <c r="R6" s="49" t="str">
        <f t="shared" ref="R6:R15" si="1">LEFT(P6,1)&amp;LEFT(Q6,4)</f>
        <v>1P1-2</v>
      </c>
      <c r="S6" s="62"/>
      <c r="T6" s="64" t="s">
        <v>341</v>
      </c>
      <c r="U6" s="63"/>
      <c r="V6" s="65">
        <f>SUM(GESTION!K6:K9)</f>
        <v>160</v>
      </c>
      <c r="W6" s="65">
        <f>SUM(GESTION!E6:E9)</f>
        <v>36</v>
      </c>
      <c r="X6" s="63"/>
      <c r="Y6" s="66" t="s">
        <v>373</v>
      </c>
      <c r="AA6" s="53"/>
      <c r="AC6" s="53"/>
    </row>
    <row r="7" spans="1:39" ht="52.5" customHeight="1">
      <c r="A7" s="98">
        <v>2</v>
      </c>
      <c r="B7" s="101">
        <v>20210010</v>
      </c>
      <c r="C7" s="100">
        <v>5451</v>
      </c>
      <c r="D7" s="67" t="s">
        <v>344</v>
      </c>
      <c r="E7" s="68"/>
      <c r="F7" s="1" t="s">
        <v>703</v>
      </c>
      <c r="G7" s="63"/>
      <c r="H7" s="60" t="str">
        <f t="shared" si="0"/>
        <v>ENSEIGNEMENT DE L'HISTOIRE-GÉOGRAPHIE EN LP</v>
      </c>
      <c r="I7" s="63"/>
      <c r="J7" s="62" t="s">
        <v>9</v>
      </c>
      <c r="K7" s="63"/>
      <c r="L7" s="62" t="s">
        <v>704</v>
      </c>
      <c r="M7" s="63"/>
      <c r="N7" s="55"/>
      <c r="O7" s="63"/>
      <c r="P7" s="62" t="s">
        <v>2</v>
      </c>
      <c r="Q7" s="62" t="s">
        <v>314</v>
      </c>
      <c r="R7" s="49" t="str">
        <f t="shared" si="1"/>
        <v>1P1-3</v>
      </c>
      <c r="S7" s="62"/>
      <c r="T7" s="64" t="s">
        <v>341</v>
      </c>
      <c r="U7" s="63"/>
      <c r="V7" s="65">
        <f>SUM(GESTION!K10:K13)</f>
        <v>160</v>
      </c>
      <c r="W7" s="65">
        <f>SUM(GESTION!E10:E13)</f>
        <v>24</v>
      </c>
      <c r="X7" s="63"/>
      <c r="Y7" s="66" t="s">
        <v>373</v>
      </c>
      <c r="AA7" s="53"/>
      <c r="AC7" s="53"/>
    </row>
    <row r="8" spans="1:39" s="71" customFormat="1" ht="52.5" customHeight="1">
      <c r="A8" s="98">
        <v>3</v>
      </c>
      <c r="B8" s="99">
        <v>20210060</v>
      </c>
      <c r="C8" s="100">
        <v>4414</v>
      </c>
      <c r="D8" s="67" t="s">
        <v>344</v>
      </c>
      <c r="E8" s="68"/>
      <c r="F8" s="1" t="s">
        <v>623</v>
      </c>
      <c r="G8" s="69"/>
      <c r="H8" s="60" t="str">
        <f t="shared" si="0"/>
        <v>HISTOIRE-GÉOGRAPHIE GUYANE / PROGRAMMES ADAPTÉS.</v>
      </c>
      <c r="I8" s="70"/>
      <c r="J8" s="62" t="s">
        <v>9</v>
      </c>
      <c r="K8" s="69"/>
      <c r="L8" s="62" t="s">
        <v>607</v>
      </c>
      <c r="M8" s="69"/>
      <c r="N8" s="55"/>
      <c r="O8" s="69"/>
      <c r="P8" s="62" t="s">
        <v>2</v>
      </c>
      <c r="Q8" s="62" t="s">
        <v>314</v>
      </c>
      <c r="R8" s="49" t="str">
        <f t="shared" si="1"/>
        <v>1P1-3</v>
      </c>
      <c r="S8" s="62"/>
      <c r="T8" s="64" t="s">
        <v>341</v>
      </c>
      <c r="U8" s="69"/>
      <c r="V8" s="65">
        <f>SUM(GESTION!K14:K17)</f>
        <v>120</v>
      </c>
      <c r="W8" s="65">
        <f>SUM(GESTION!E14:E17)</f>
        <v>36</v>
      </c>
      <c r="X8" s="69"/>
      <c r="Y8" s="66" t="s">
        <v>373</v>
      </c>
      <c r="AA8" s="53"/>
      <c r="AC8" s="53"/>
      <c r="AE8" s="71" t="s">
        <v>193</v>
      </c>
      <c r="AG8" s="72" t="s">
        <v>8</v>
      </c>
      <c r="AI8" s="71" t="s">
        <v>2</v>
      </c>
      <c r="AJ8" s="71" t="s">
        <v>314</v>
      </c>
      <c r="AK8" s="71" t="s">
        <v>340</v>
      </c>
      <c r="AM8" s="71" t="s">
        <v>22</v>
      </c>
    </row>
    <row r="9" spans="1:39" s="71" customFormat="1" ht="52.5" customHeight="1">
      <c r="A9" s="98">
        <v>4</v>
      </c>
      <c r="B9" s="99">
        <v>20210121</v>
      </c>
      <c r="C9" s="100">
        <v>141</v>
      </c>
      <c r="D9" s="67" t="s">
        <v>344</v>
      </c>
      <c r="E9" s="68"/>
      <c r="F9" s="1" t="s">
        <v>706</v>
      </c>
      <c r="G9" s="69"/>
      <c r="H9" s="60" t="str">
        <f t="shared" si="0"/>
        <v>THÉMATIQUES ESSENTIELLES PROGRAMMES EMC</v>
      </c>
      <c r="I9" s="69"/>
      <c r="J9" s="62" t="s">
        <v>9</v>
      </c>
      <c r="K9" s="69"/>
      <c r="L9" s="62" t="s">
        <v>705</v>
      </c>
      <c r="M9" s="69"/>
      <c r="N9" s="55"/>
      <c r="O9" s="69"/>
      <c r="P9" s="62" t="s">
        <v>2</v>
      </c>
      <c r="Q9" s="62" t="s">
        <v>314</v>
      </c>
      <c r="R9" s="49" t="str">
        <f t="shared" si="1"/>
        <v>1P1-3</v>
      </c>
      <c r="S9" s="62"/>
      <c r="T9" s="64" t="s">
        <v>341</v>
      </c>
      <c r="U9" s="69"/>
      <c r="V9" s="65">
        <f>SUM(GESTION!K18:K21)</f>
        <v>80</v>
      </c>
      <c r="W9" s="65">
        <f>SUM(GESTION!E18:E21)</f>
        <v>24</v>
      </c>
      <c r="X9" s="69"/>
      <c r="Y9" s="66" t="s">
        <v>373</v>
      </c>
      <c r="AA9" s="53"/>
      <c r="AC9" s="53"/>
      <c r="AE9" s="71" t="s">
        <v>194</v>
      </c>
      <c r="AG9" s="72" t="s">
        <v>9</v>
      </c>
      <c r="AI9" s="71" t="s">
        <v>311</v>
      </c>
      <c r="AJ9" s="71" t="s">
        <v>315</v>
      </c>
      <c r="AK9" s="71" t="s">
        <v>19</v>
      </c>
      <c r="AM9" s="71" t="s">
        <v>339</v>
      </c>
    </row>
    <row r="10" spans="1:39" s="71" customFormat="1" ht="52.5" customHeight="1">
      <c r="A10" s="98">
        <v>5</v>
      </c>
      <c r="B10" s="99">
        <v>20210123</v>
      </c>
      <c r="C10" s="100">
        <v>3609</v>
      </c>
      <c r="D10" s="67" t="s">
        <v>344</v>
      </c>
      <c r="E10" s="68"/>
      <c r="F10" s="1" t="s">
        <v>621</v>
      </c>
      <c r="G10" s="69"/>
      <c r="H10" s="60" t="str">
        <f>UPPER(LEFT(F10,50))</f>
        <v xml:space="preserve">MAITRISE DE LA LANGUE, LITTÉRATIE ET FLS </v>
      </c>
      <c r="I10" s="69"/>
      <c r="J10" s="62" t="s">
        <v>9</v>
      </c>
      <c r="K10" s="69"/>
      <c r="L10" s="62" t="s">
        <v>617</v>
      </c>
      <c r="M10" s="69"/>
      <c r="N10" s="55"/>
      <c r="O10" s="69"/>
      <c r="P10" s="62" t="s">
        <v>3</v>
      </c>
      <c r="Q10" s="62" t="s">
        <v>316</v>
      </c>
      <c r="R10" s="49" t="str">
        <f t="shared" si="1"/>
        <v>3P3-1</v>
      </c>
      <c r="S10" s="62"/>
      <c r="T10" s="64" t="s">
        <v>341</v>
      </c>
      <c r="U10" s="69"/>
      <c r="V10" s="65">
        <f>SUM(GESTION!K22:K25)</f>
        <v>90</v>
      </c>
      <c r="W10" s="65">
        <f>SUM(GESTION!E22:E25)</f>
        <v>54</v>
      </c>
      <c r="X10" s="69"/>
      <c r="Y10" s="66" t="s">
        <v>373</v>
      </c>
      <c r="AA10" s="53"/>
      <c r="AC10" s="53"/>
      <c r="AE10" s="71" t="s">
        <v>195</v>
      </c>
      <c r="AG10" s="72" t="s">
        <v>10</v>
      </c>
      <c r="AI10" s="73" t="s">
        <v>3</v>
      </c>
      <c r="AJ10" s="73" t="s">
        <v>317</v>
      </c>
      <c r="AK10" s="71" t="s">
        <v>583</v>
      </c>
      <c r="AM10" s="71" t="s">
        <v>349</v>
      </c>
    </row>
    <row r="11" spans="1:39" s="71" customFormat="1" ht="52.5" customHeight="1">
      <c r="A11" s="98">
        <v>6</v>
      </c>
      <c r="B11" s="99">
        <v>20210125</v>
      </c>
      <c r="C11" s="100">
        <v>322</v>
      </c>
      <c r="D11" s="67" t="s">
        <v>344</v>
      </c>
      <c r="E11" s="68"/>
      <c r="F11" s="1" t="s">
        <v>622</v>
      </c>
      <c r="G11" s="69"/>
      <c r="H11" s="60" t="str">
        <f t="shared" si="0"/>
        <v>TRADITIONS ET INTERCULTURALITÉ EN GUYANE</v>
      </c>
      <c r="I11" s="74"/>
      <c r="J11" s="62" t="s">
        <v>9</v>
      </c>
      <c r="K11" s="69"/>
      <c r="L11" s="62" t="s">
        <v>616</v>
      </c>
      <c r="M11" s="69"/>
      <c r="N11" s="55"/>
      <c r="O11" s="69"/>
      <c r="P11" s="62" t="s">
        <v>2</v>
      </c>
      <c r="Q11" s="62" t="s">
        <v>314</v>
      </c>
      <c r="R11" s="49" t="str">
        <f t="shared" si="1"/>
        <v>1P1-3</v>
      </c>
      <c r="S11" s="62"/>
      <c r="T11" s="64" t="s">
        <v>341</v>
      </c>
      <c r="U11" s="75"/>
      <c r="V11" s="65">
        <f>SUM(GESTION!K26:K29)</f>
        <v>120</v>
      </c>
      <c r="W11" s="65">
        <f>SUM(GESTION!E26:E29)</f>
        <v>24</v>
      </c>
      <c r="X11" s="75"/>
      <c r="Y11" s="66" t="s">
        <v>373</v>
      </c>
      <c r="Z11" s="76"/>
      <c r="AA11" s="53"/>
      <c r="AB11" s="76"/>
      <c r="AC11" s="53"/>
      <c r="AD11" s="76"/>
      <c r="AE11" s="71" t="s">
        <v>196</v>
      </c>
      <c r="AG11" s="72" t="s">
        <v>11</v>
      </c>
      <c r="AI11" s="73"/>
      <c r="AJ11" s="73" t="s">
        <v>316</v>
      </c>
      <c r="AK11" s="71" t="s">
        <v>20</v>
      </c>
      <c r="AM11" s="71" t="s">
        <v>23</v>
      </c>
    </row>
    <row r="12" spans="1:39" s="71" customFormat="1" ht="52.5" customHeight="1">
      <c r="A12" s="98">
        <v>7</v>
      </c>
      <c r="B12" s="99">
        <v>20210126</v>
      </c>
      <c r="C12" s="100">
        <v>3750</v>
      </c>
      <c r="D12" s="67" t="s">
        <v>193</v>
      </c>
      <c r="E12" s="68"/>
      <c r="F12" s="1" t="s">
        <v>614</v>
      </c>
      <c r="G12" s="69"/>
      <c r="H12" s="60" t="str">
        <f t="shared" si="0"/>
        <v>ACCOMPAGNEMENT PRÉPARATION CONCOURS</v>
      </c>
      <c r="I12" s="69"/>
      <c r="J12" s="62" t="s">
        <v>12</v>
      </c>
      <c r="K12" s="69"/>
      <c r="L12" s="62" t="s">
        <v>615</v>
      </c>
      <c r="M12" s="69"/>
      <c r="N12" s="55"/>
      <c r="O12" s="69"/>
      <c r="P12" s="62" t="s">
        <v>2</v>
      </c>
      <c r="Q12" s="62" t="s">
        <v>314</v>
      </c>
      <c r="R12" s="49" t="str">
        <f t="shared" si="1"/>
        <v>1P1-3</v>
      </c>
      <c r="S12" s="62"/>
      <c r="T12" s="64" t="s">
        <v>341</v>
      </c>
      <c r="U12" s="69"/>
      <c r="V12" s="65">
        <f>SUM(GESTION!K30:K33)</f>
        <v>26</v>
      </c>
      <c r="W12" s="65">
        <f>SUM(GESTION!E30:E33)</f>
        <v>42</v>
      </c>
      <c r="X12" s="69"/>
      <c r="Y12" s="66" t="s">
        <v>373</v>
      </c>
      <c r="AA12" s="53"/>
      <c r="AC12" s="53"/>
      <c r="AE12" s="71" t="s">
        <v>197</v>
      </c>
      <c r="AG12" s="72" t="s">
        <v>12</v>
      </c>
      <c r="AI12" s="73"/>
      <c r="AJ12" s="73"/>
      <c r="AK12" s="71" t="s">
        <v>21</v>
      </c>
      <c r="AM12" s="71" t="s">
        <v>350</v>
      </c>
    </row>
    <row r="13" spans="1:39" s="71" customFormat="1" ht="52.5" customHeight="1">
      <c r="A13" s="98">
        <v>8</v>
      </c>
      <c r="B13" s="99">
        <v>20210127</v>
      </c>
      <c r="C13" s="100">
        <v>5440</v>
      </c>
      <c r="D13" s="67" t="s">
        <v>198</v>
      </c>
      <c r="E13" s="68"/>
      <c r="F13" s="1" t="s">
        <v>659</v>
      </c>
      <c r="G13" s="69"/>
      <c r="H13" s="60" t="str">
        <f t="shared" ref="H13" si="2">UPPER(LEFT(F13,50))</f>
        <v>ACCOMPAGNEMENT MISSIONS ET COMPÉTENCES  PROFESSEUR</v>
      </c>
      <c r="I13" s="69"/>
      <c r="J13" s="62" t="s">
        <v>11</v>
      </c>
      <c r="K13" s="69"/>
      <c r="L13" s="62" t="s">
        <v>669</v>
      </c>
      <c r="M13" s="69"/>
      <c r="N13" s="55"/>
      <c r="O13" s="69"/>
      <c r="P13" s="62" t="s">
        <v>3</v>
      </c>
      <c r="Q13" s="62" t="s">
        <v>314</v>
      </c>
      <c r="R13" s="49" t="str">
        <f t="shared" si="1"/>
        <v>3P1-3</v>
      </c>
      <c r="S13" s="62"/>
      <c r="T13" s="64" t="s">
        <v>341</v>
      </c>
      <c r="U13" s="69"/>
      <c r="V13" s="65">
        <f>SUM(GESTION!K34:K37)</f>
        <v>70</v>
      </c>
      <c r="W13" s="65">
        <f>SUM(GESTION!E34:E37)</f>
        <v>39</v>
      </c>
      <c r="X13" s="69"/>
      <c r="Y13" s="66" t="s">
        <v>373</v>
      </c>
      <c r="AA13" s="53"/>
      <c r="AC13" s="53"/>
      <c r="AE13" s="71" t="s">
        <v>198</v>
      </c>
      <c r="AG13" s="72" t="s">
        <v>13</v>
      </c>
      <c r="AI13" s="73"/>
      <c r="AJ13" s="73"/>
      <c r="AK13" s="71" t="s">
        <v>341</v>
      </c>
      <c r="AM13" s="71" t="s">
        <v>24</v>
      </c>
    </row>
    <row r="14" spans="1:39" s="71" customFormat="1" ht="52.5" customHeight="1">
      <c r="A14" s="98">
        <v>9</v>
      </c>
      <c r="B14" s="99">
        <v>20210128</v>
      </c>
      <c r="C14" s="100">
        <v>2452</v>
      </c>
      <c r="D14" s="67" t="s">
        <v>201</v>
      </c>
      <c r="E14" s="68"/>
      <c r="F14" s="1" t="s">
        <v>619</v>
      </c>
      <c r="G14" s="69"/>
      <c r="H14" s="60" t="str">
        <f t="shared" si="0"/>
        <v>ACCOMPAGNEMENT POUR L'ÉLABORATION DE RESSOURCES</v>
      </c>
      <c r="I14" s="69"/>
      <c r="J14" s="62" t="s">
        <v>17</v>
      </c>
      <c r="K14" s="69"/>
      <c r="L14" s="62" t="s">
        <v>620</v>
      </c>
      <c r="M14" s="69"/>
      <c r="N14" s="55"/>
      <c r="O14" s="69"/>
      <c r="P14" s="62" t="s">
        <v>3</v>
      </c>
      <c r="Q14" s="62" t="s">
        <v>314</v>
      </c>
      <c r="R14" s="49" t="str">
        <f t="shared" si="1"/>
        <v>3P1-3</v>
      </c>
      <c r="S14" s="62"/>
      <c r="T14" s="64" t="s">
        <v>341</v>
      </c>
      <c r="U14" s="69"/>
      <c r="V14" s="65">
        <f>SUM(GESTION!K38:K41)</f>
        <v>31</v>
      </c>
      <c r="W14" s="65">
        <f>SUM(GESTION!E38:E41)</f>
        <v>24</v>
      </c>
      <c r="X14" s="69"/>
      <c r="Y14" s="66" t="s">
        <v>373</v>
      </c>
      <c r="AA14" s="53"/>
      <c r="AC14" s="53"/>
      <c r="AE14" s="71" t="s">
        <v>199</v>
      </c>
      <c r="AG14" s="72" t="s">
        <v>13</v>
      </c>
      <c r="AI14" s="73"/>
      <c r="AJ14" s="73"/>
      <c r="AM14" s="71" t="s">
        <v>25</v>
      </c>
    </row>
    <row r="15" spans="1:39" s="71" customFormat="1" ht="52.5" customHeight="1" thickBot="1">
      <c r="A15" s="102">
        <v>10</v>
      </c>
      <c r="B15" s="103">
        <v>20210129</v>
      </c>
      <c r="C15" s="104">
        <v>4455</v>
      </c>
      <c r="D15" s="79" t="s">
        <v>199</v>
      </c>
      <c r="E15" s="80"/>
      <c r="F15" s="1" t="s">
        <v>625</v>
      </c>
      <c r="G15" s="81"/>
      <c r="H15" s="82" t="str">
        <f>UPPER(LEFT(F15,50))</f>
        <v>ENSEIGNEMENT LETTRES-HGEMC ET NUMÉRIQUE</v>
      </c>
      <c r="I15" s="81"/>
      <c r="J15" s="83" t="s">
        <v>9</v>
      </c>
      <c r="K15" s="81"/>
      <c r="L15" s="83" t="s">
        <v>670</v>
      </c>
      <c r="M15" s="81"/>
      <c r="N15" s="78"/>
      <c r="O15" s="81"/>
      <c r="P15" s="83" t="s">
        <v>3</v>
      </c>
      <c r="Q15" s="83" t="s">
        <v>314</v>
      </c>
      <c r="R15" s="84" t="str">
        <f t="shared" si="1"/>
        <v>3P1-3</v>
      </c>
      <c r="S15" s="83"/>
      <c r="T15" s="85" t="s">
        <v>341</v>
      </c>
      <c r="U15" s="81"/>
      <c r="V15" s="86">
        <f>SUM(GESTION!K42:K45)</f>
        <v>55</v>
      </c>
      <c r="W15" s="86">
        <f>SUM(GESTION!E42:E45)</f>
        <v>24</v>
      </c>
      <c r="X15" s="81"/>
      <c r="Y15" s="87" t="s">
        <v>373</v>
      </c>
      <c r="AA15" s="53"/>
      <c r="AC15" s="53"/>
      <c r="AE15" s="71" t="s">
        <v>200</v>
      </c>
      <c r="AG15" s="72" t="s">
        <v>342</v>
      </c>
      <c r="AI15" s="73"/>
      <c r="AJ15" s="73"/>
      <c r="AM15" s="71" t="s">
        <v>26</v>
      </c>
    </row>
    <row r="16" spans="1:39" s="71" customFormat="1" ht="52.5" customHeight="1">
      <c r="A16" s="88">
        <v>11</v>
      </c>
      <c r="B16" s="89"/>
      <c r="C16" s="89"/>
      <c r="D16" s="90"/>
      <c r="E16" s="89"/>
      <c r="F16" s="89"/>
      <c r="G16" s="89"/>
      <c r="H16" s="91" t="str">
        <f t="shared" si="0"/>
        <v/>
      </c>
      <c r="I16" s="89"/>
      <c r="J16" s="92"/>
      <c r="K16" s="89"/>
      <c r="L16" s="92"/>
      <c r="M16" s="89"/>
      <c r="N16" s="89"/>
      <c r="O16" s="89"/>
      <c r="P16" s="90"/>
      <c r="Q16" s="90"/>
      <c r="R16" s="90"/>
      <c r="S16" s="90"/>
      <c r="T16" s="93"/>
      <c r="U16" s="89"/>
      <c r="V16" s="94"/>
      <c r="W16" s="94"/>
      <c r="X16" s="89"/>
      <c r="Y16" s="95">
        <f>IF(OR(LEFT(Y6,8)="CONCOURS",LEFT(Y7,8)="CONCOURS"),0,1)</f>
        <v>1</v>
      </c>
      <c r="AE16" s="71" t="s">
        <v>201</v>
      </c>
      <c r="AG16" s="72" t="s">
        <v>343</v>
      </c>
      <c r="AI16" s="73"/>
      <c r="AJ16" s="73"/>
      <c r="AM16" s="71" t="s">
        <v>27</v>
      </c>
    </row>
    <row r="17" spans="1:39" s="71" customFormat="1" ht="52.5" customHeight="1">
      <c r="A17" s="88">
        <v>12</v>
      </c>
      <c r="B17" s="89"/>
      <c r="C17" s="89"/>
      <c r="D17" s="90"/>
      <c r="E17" s="89"/>
      <c r="F17" s="89"/>
      <c r="G17" s="89"/>
      <c r="H17" s="91"/>
      <c r="I17" s="89"/>
      <c r="J17" s="92"/>
      <c r="K17" s="89"/>
      <c r="L17" s="92"/>
      <c r="M17" s="89"/>
      <c r="N17" s="89"/>
      <c r="O17" s="89"/>
      <c r="P17" s="90"/>
      <c r="Q17" s="90"/>
      <c r="R17" s="90"/>
      <c r="S17" s="90"/>
      <c r="T17" s="93"/>
      <c r="U17" s="89"/>
      <c r="V17" s="94"/>
      <c r="W17" s="94"/>
      <c r="X17" s="89"/>
      <c r="Y17" s="95"/>
      <c r="AE17" s="71" t="s">
        <v>202</v>
      </c>
      <c r="AG17" s="72" t="s">
        <v>14</v>
      </c>
      <c r="AI17" s="73"/>
      <c r="AJ17" s="73"/>
      <c r="AM17" s="71" t="s">
        <v>28</v>
      </c>
    </row>
    <row r="18" spans="1:39" s="71" customFormat="1" ht="52.5" customHeight="1">
      <c r="A18" s="88">
        <v>13</v>
      </c>
      <c r="B18" s="89"/>
      <c r="C18" s="89"/>
      <c r="D18" s="90"/>
      <c r="E18" s="89"/>
      <c r="F18" s="89"/>
      <c r="G18" s="89"/>
      <c r="H18" s="91"/>
      <c r="I18" s="89"/>
      <c r="J18" s="92"/>
      <c r="K18" s="89"/>
      <c r="L18" s="92"/>
      <c r="M18" s="89"/>
      <c r="N18" s="89"/>
      <c r="O18" s="89"/>
      <c r="P18" s="90"/>
      <c r="Q18" s="90"/>
      <c r="R18" s="90"/>
      <c r="S18" s="90"/>
      <c r="T18" s="93"/>
      <c r="U18" s="89"/>
      <c r="V18" s="94"/>
      <c r="W18" s="94"/>
      <c r="X18" s="89"/>
      <c r="Y18" s="95"/>
      <c r="AE18" s="71" t="s">
        <v>344</v>
      </c>
      <c r="AG18" s="72" t="s">
        <v>15</v>
      </c>
      <c r="AI18" s="73"/>
      <c r="AJ18" s="73"/>
      <c r="AM18" s="71" t="s">
        <v>351</v>
      </c>
    </row>
    <row r="19" spans="1:39" s="71" customFormat="1" ht="52.5" customHeight="1">
      <c r="A19" s="88">
        <v>14</v>
      </c>
      <c r="B19" s="89"/>
      <c r="C19" s="89"/>
      <c r="D19" s="90"/>
      <c r="E19" s="89"/>
      <c r="F19" s="89"/>
      <c r="G19" s="89"/>
      <c r="H19" s="91"/>
      <c r="I19" s="89"/>
      <c r="J19" s="92"/>
      <c r="K19" s="89"/>
      <c r="L19" s="92"/>
      <c r="M19" s="89"/>
      <c r="N19" s="89"/>
      <c r="O19" s="89"/>
      <c r="P19" s="90"/>
      <c r="Q19" s="90"/>
      <c r="R19" s="90"/>
      <c r="S19" s="90"/>
      <c r="T19" s="93"/>
      <c r="U19" s="89"/>
      <c r="V19" s="94"/>
      <c r="W19" s="94"/>
      <c r="X19" s="89"/>
      <c r="Y19" s="95"/>
      <c r="AE19" s="71" t="s">
        <v>203</v>
      </c>
      <c r="AG19" s="72" t="s">
        <v>16</v>
      </c>
      <c r="AI19" s="73"/>
      <c r="AJ19" s="73"/>
      <c r="AM19" s="71" t="s">
        <v>29</v>
      </c>
    </row>
    <row r="20" spans="1:39" s="71" customFormat="1" ht="52.5" customHeight="1">
      <c r="A20" s="88">
        <v>15</v>
      </c>
      <c r="B20" s="89"/>
      <c r="C20" s="89"/>
      <c r="D20" s="90"/>
      <c r="E20" s="89"/>
      <c r="F20" s="89"/>
      <c r="G20" s="89"/>
      <c r="H20" s="91"/>
      <c r="I20" s="89"/>
      <c r="J20" s="92"/>
      <c r="K20" s="89"/>
      <c r="L20" s="92"/>
      <c r="M20" s="89"/>
      <c r="N20" s="89"/>
      <c r="O20" s="89"/>
      <c r="P20" s="90"/>
      <c r="Q20" s="90"/>
      <c r="R20" s="90"/>
      <c r="S20" s="90"/>
      <c r="T20" s="93"/>
      <c r="U20" s="89"/>
      <c r="V20" s="94"/>
      <c r="W20" s="94"/>
      <c r="X20" s="89"/>
      <c r="Y20" s="95"/>
      <c r="AE20" s="71" t="s">
        <v>204</v>
      </c>
      <c r="AG20" s="72" t="s">
        <v>17</v>
      </c>
      <c r="AI20" s="73"/>
      <c r="AJ20" s="73"/>
      <c r="AM20" s="71" t="s">
        <v>30</v>
      </c>
    </row>
    <row r="21" spans="1:39" s="71" customFormat="1" ht="52.5" customHeight="1">
      <c r="A21" s="88"/>
      <c r="B21" s="89"/>
      <c r="C21" s="89"/>
      <c r="D21" s="90"/>
      <c r="E21" s="89"/>
      <c r="F21" s="89"/>
      <c r="G21" s="89"/>
      <c r="H21" s="91"/>
      <c r="I21" s="89"/>
      <c r="J21" s="92"/>
      <c r="K21" s="89"/>
      <c r="L21" s="92"/>
      <c r="M21" s="89"/>
      <c r="N21" s="89"/>
      <c r="O21" s="89"/>
      <c r="P21" s="90"/>
      <c r="Q21" s="90"/>
      <c r="R21" s="90"/>
      <c r="S21" s="90"/>
      <c r="T21" s="93"/>
      <c r="U21" s="89"/>
      <c r="V21" s="94"/>
      <c r="W21" s="94"/>
      <c r="X21" s="89"/>
      <c r="Y21" s="95"/>
      <c r="AE21" s="71" t="s">
        <v>346</v>
      </c>
      <c r="AG21" s="72" t="s">
        <v>345</v>
      </c>
      <c r="AI21" s="73"/>
      <c r="AJ21" s="73"/>
      <c r="AM21" s="71" t="s">
        <v>352</v>
      </c>
    </row>
    <row r="22" spans="1:39" s="71" customFormat="1" ht="52.5" customHeight="1">
      <c r="A22" s="88"/>
      <c r="B22" s="89"/>
      <c r="C22" s="89"/>
      <c r="D22" s="90"/>
      <c r="E22" s="89"/>
      <c r="F22" s="89"/>
      <c r="G22" s="89"/>
      <c r="H22" s="91"/>
      <c r="I22" s="89"/>
      <c r="J22" s="92"/>
      <c r="K22" s="89"/>
      <c r="L22" s="92"/>
      <c r="M22" s="89"/>
      <c r="N22" s="89"/>
      <c r="O22" s="89"/>
      <c r="P22" s="90"/>
      <c r="Q22" s="90"/>
      <c r="R22" s="90"/>
      <c r="S22" s="90"/>
      <c r="T22" s="93"/>
      <c r="U22" s="89"/>
      <c r="V22" s="94"/>
      <c r="W22" s="94"/>
      <c r="X22" s="89"/>
      <c r="Y22" s="95"/>
      <c r="AE22" s="71" t="s">
        <v>205</v>
      </c>
      <c r="AG22" s="72" t="s">
        <v>347</v>
      </c>
      <c r="AI22" s="73"/>
      <c r="AJ22" s="73"/>
      <c r="AM22" s="71" t="s">
        <v>31</v>
      </c>
    </row>
    <row r="23" spans="1:39" s="71" customFormat="1" ht="52.5" customHeight="1">
      <c r="A23" s="88"/>
      <c r="B23" s="89"/>
      <c r="C23" s="89"/>
      <c r="D23" s="90"/>
      <c r="E23" s="89"/>
      <c r="F23" s="89"/>
      <c r="G23" s="89"/>
      <c r="H23" s="91"/>
      <c r="I23" s="89"/>
      <c r="J23" s="92"/>
      <c r="K23" s="89"/>
      <c r="L23" s="92"/>
      <c r="M23" s="89"/>
      <c r="N23" s="89"/>
      <c r="O23" s="89"/>
      <c r="P23" s="90"/>
      <c r="Q23" s="90"/>
      <c r="R23" s="90"/>
      <c r="S23" s="90"/>
      <c r="T23" s="93"/>
      <c r="U23" s="89"/>
      <c r="V23" s="94"/>
      <c r="W23" s="94"/>
      <c r="X23" s="89"/>
      <c r="Y23" s="95"/>
      <c r="AE23" s="71" t="s">
        <v>206</v>
      </c>
      <c r="AG23" s="72" t="s">
        <v>18</v>
      </c>
      <c r="AI23" s="73"/>
      <c r="AJ23" s="73"/>
      <c r="AM23" s="71" t="s">
        <v>32</v>
      </c>
    </row>
    <row r="24" spans="1:39" s="71" customFormat="1" ht="52.5" customHeight="1">
      <c r="A24" s="88"/>
      <c r="B24" s="89"/>
      <c r="C24" s="89"/>
      <c r="D24" s="90"/>
      <c r="E24" s="89"/>
      <c r="F24" s="89"/>
      <c r="G24" s="89"/>
      <c r="H24" s="91"/>
      <c r="I24" s="89"/>
      <c r="J24" s="92"/>
      <c r="K24" s="89"/>
      <c r="L24" s="92"/>
      <c r="M24" s="89"/>
      <c r="N24" s="89"/>
      <c r="O24" s="89"/>
      <c r="P24" s="90"/>
      <c r="Q24" s="90"/>
      <c r="R24" s="90"/>
      <c r="S24" s="90"/>
      <c r="T24" s="93"/>
      <c r="U24" s="89"/>
      <c r="V24" s="94"/>
      <c r="W24" s="94"/>
      <c r="X24" s="89"/>
      <c r="Y24" s="95"/>
      <c r="AE24" s="71" t="s">
        <v>207</v>
      </c>
      <c r="AI24" s="73"/>
      <c r="AJ24" s="73"/>
      <c r="AM24" s="71" t="s">
        <v>33</v>
      </c>
    </row>
    <row r="25" spans="1:39" s="71" customFormat="1" ht="52.5" customHeight="1">
      <c r="A25" s="88"/>
      <c r="B25" s="89"/>
      <c r="C25" s="89"/>
      <c r="D25" s="90"/>
      <c r="E25" s="89"/>
      <c r="F25" s="89"/>
      <c r="G25" s="89"/>
      <c r="H25" s="91"/>
      <c r="I25" s="89"/>
      <c r="J25" s="92"/>
      <c r="K25" s="89"/>
      <c r="L25" s="92"/>
      <c r="M25" s="89"/>
      <c r="N25" s="89"/>
      <c r="O25" s="89"/>
      <c r="P25" s="90"/>
      <c r="Q25" s="90"/>
      <c r="R25" s="90"/>
      <c r="S25" s="90"/>
      <c r="T25" s="93"/>
      <c r="U25" s="89"/>
      <c r="V25" s="94"/>
      <c r="W25" s="94"/>
      <c r="X25" s="89"/>
      <c r="Y25" s="95"/>
      <c r="AE25" s="71" t="s">
        <v>208</v>
      </c>
      <c r="AI25" s="73"/>
      <c r="AJ25" s="73"/>
      <c r="AM25" s="71" t="s">
        <v>34</v>
      </c>
    </row>
    <row r="26" spans="1:39" s="71" customFormat="1" ht="24.75" customHeight="1">
      <c r="P26" s="89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4"/>
      <c r="AB26" s="89"/>
      <c r="AC26" s="89"/>
      <c r="AE26" s="71" t="s">
        <v>209</v>
      </c>
      <c r="AM26" s="71" t="s">
        <v>353</v>
      </c>
    </row>
    <row r="27" spans="1:39" s="71" customFormat="1" ht="17.25" customHeight="1">
      <c r="V27" s="97"/>
      <c r="W27" s="97"/>
      <c r="AE27" s="71" t="s">
        <v>210</v>
      </c>
      <c r="AM27" s="71" t="s">
        <v>354</v>
      </c>
    </row>
    <row r="28" spans="1:39" s="71" customFormat="1" ht="16.5" customHeight="1">
      <c r="V28" s="97"/>
      <c r="W28" s="97"/>
      <c r="AE28" s="71" t="s">
        <v>348</v>
      </c>
      <c r="AM28" s="71" t="s">
        <v>355</v>
      </c>
    </row>
    <row r="29" spans="1:39" s="71" customFormat="1" ht="16.5" customHeight="1">
      <c r="V29" s="97"/>
      <c r="W29" s="97"/>
      <c r="AE29" s="71" t="s">
        <v>192</v>
      </c>
      <c r="AM29" s="71" t="s">
        <v>356</v>
      </c>
    </row>
    <row r="30" spans="1:39" s="71" customFormat="1" ht="16.5" customHeight="1">
      <c r="V30" s="97"/>
      <c r="W30" s="97"/>
      <c r="AM30" s="71" t="s">
        <v>357</v>
      </c>
    </row>
    <row r="31" spans="1:39" s="71" customFormat="1" ht="16.5" customHeight="1">
      <c r="V31" s="97"/>
      <c r="W31" s="97"/>
      <c r="AM31" s="71" t="s">
        <v>358</v>
      </c>
    </row>
    <row r="32" spans="1:39" s="71" customFormat="1" ht="16.5" customHeight="1">
      <c r="V32" s="97"/>
      <c r="W32" s="97"/>
      <c r="AM32" s="71" t="s">
        <v>359</v>
      </c>
    </row>
    <row r="33" spans="22:39" s="71" customFormat="1" ht="16.5" customHeight="1">
      <c r="V33" s="97"/>
      <c r="W33" s="97"/>
      <c r="AM33" s="71" t="s">
        <v>360</v>
      </c>
    </row>
    <row r="34" spans="22:39" s="71" customFormat="1" ht="16.5" customHeight="1">
      <c r="V34" s="97"/>
      <c r="W34" s="97"/>
      <c r="AM34" s="71" t="s">
        <v>361</v>
      </c>
    </row>
    <row r="35" spans="22:39" s="71" customFormat="1" ht="16.5" customHeight="1">
      <c r="V35" s="97"/>
      <c r="W35" s="97"/>
      <c r="AM35" s="71" t="s">
        <v>362</v>
      </c>
    </row>
    <row r="36" spans="22:39" s="71" customFormat="1" ht="16.5" customHeight="1">
      <c r="V36" s="97"/>
      <c r="W36" s="97"/>
      <c r="AM36" s="71" t="s">
        <v>363</v>
      </c>
    </row>
    <row r="37" spans="22:39" s="71" customFormat="1" ht="16.5" customHeight="1">
      <c r="V37" s="97"/>
      <c r="W37" s="97"/>
      <c r="AM37" s="71" t="s">
        <v>364</v>
      </c>
    </row>
    <row r="38" spans="22:39" s="71" customFormat="1" ht="16.5" customHeight="1">
      <c r="V38" s="97"/>
      <c r="W38" s="97"/>
      <c r="AM38" s="71" t="s">
        <v>365</v>
      </c>
    </row>
    <row r="39" spans="22:39" s="71" customFormat="1" ht="16.5" customHeight="1">
      <c r="V39" s="97"/>
      <c r="W39" s="97"/>
      <c r="AM39" s="71" t="s">
        <v>366</v>
      </c>
    </row>
    <row r="40" spans="22:39" s="71" customFormat="1" ht="16.5" customHeight="1">
      <c r="V40" s="97"/>
      <c r="W40" s="97"/>
      <c r="AM40" s="71" t="s">
        <v>367</v>
      </c>
    </row>
    <row r="41" spans="22:39" s="71" customFormat="1" ht="16.5" customHeight="1">
      <c r="V41" s="97"/>
      <c r="W41" s="97"/>
      <c r="AM41" s="71" t="s">
        <v>368</v>
      </c>
    </row>
    <row r="42" spans="22:39" s="71" customFormat="1" ht="16.5" customHeight="1">
      <c r="V42" s="97"/>
      <c r="W42" s="97"/>
      <c r="AM42" s="71" t="s">
        <v>369</v>
      </c>
    </row>
    <row r="43" spans="22:39" s="71" customFormat="1" ht="16.5" customHeight="1">
      <c r="V43" s="97"/>
      <c r="W43" s="97"/>
      <c r="AM43" s="71" t="s">
        <v>370</v>
      </c>
    </row>
    <row r="44" spans="22:39" s="71" customFormat="1" ht="16.5" customHeight="1">
      <c r="V44" s="97"/>
      <c r="W44" s="97"/>
      <c r="AM44" s="71" t="s">
        <v>35</v>
      </c>
    </row>
    <row r="45" spans="22:39" s="71" customFormat="1" ht="16.5" customHeight="1">
      <c r="V45" s="97"/>
      <c r="W45" s="97"/>
      <c r="AM45" s="71" t="s">
        <v>371</v>
      </c>
    </row>
    <row r="46" spans="22:39" s="71" customFormat="1" ht="16.5" customHeight="1">
      <c r="V46" s="97"/>
      <c r="W46" s="97"/>
      <c r="AM46" s="71" t="s">
        <v>372</v>
      </c>
    </row>
    <row r="47" spans="22:39" s="71" customFormat="1" ht="16.5" customHeight="1">
      <c r="V47" s="97"/>
      <c r="W47" s="97"/>
      <c r="AM47" s="71" t="s">
        <v>373</v>
      </c>
    </row>
    <row r="48" spans="22:39" s="71" customFormat="1" ht="16.5" customHeight="1">
      <c r="V48" s="97"/>
      <c r="W48" s="97"/>
      <c r="AM48" s="71" t="s">
        <v>374</v>
      </c>
    </row>
    <row r="49" spans="22:39" s="71" customFormat="1" ht="16.5" customHeight="1">
      <c r="V49" s="97"/>
      <c r="W49" s="97"/>
      <c r="AM49" s="71" t="s">
        <v>375</v>
      </c>
    </row>
    <row r="50" spans="22:39" s="71" customFormat="1" ht="16.5" customHeight="1">
      <c r="V50" s="97"/>
      <c r="W50" s="97"/>
      <c r="AM50" s="71" t="s">
        <v>376</v>
      </c>
    </row>
    <row r="51" spans="22:39" s="71" customFormat="1" ht="16.5" customHeight="1">
      <c r="V51" s="97"/>
      <c r="W51" s="97"/>
      <c r="AM51" s="71" t="s">
        <v>377</v>
      </c>
    </row>
    <row r="52" spans="22:39" s="71" customFormat="1" ht="16.5" customHeight="1">
      <c r="V52" s="97"/>
      <c r="W52" s="97"/>
      <c r="AM52" s="71" t="s">
        <v>378</v>
      </c>
    </row>
    <row r="53" spans="22:39" s="71" customFormat="1" ht="16.5" customHeight="1">
      <c r="V53" s="97"/>
      <c r="W53" s="97"/>
      <c r="AM53" s="71" t="s">
        <v>379</v>
      </c>
    </row>
    <row r="54" spans="22:39" s="71" customFormat="1" ht="16.5" customHeight="1">
      <c r="V54" s="97"/>
      <c r="W54" s="97"/>
      <c r="AM54" s="71" t="s">
        <v>593</v>
      </c>
    </row>
    <row r="55" spans="22:39" s="71" customFormat="1" ht="16.5" customHeight="1">
      <c r="V55" s="97"/>
      <c r="W55" s="97"/>
      <c r="AM55" s="71" t="s">
        <v>380</v>
      </c>
    </row>
    <row r="56" spans="22:39" s="71" customFormat="1" ht="16.5" customHeight="1">
      <c r="V56" s="97"/>
      <c r="W56" s="97"/>
      <c r="AM56" s="71" t="s">
        <v>381</v>
      </c>
    </row>
    <row r="57" spans="22:39" s="71" customFormat="1" ht="16.5" customHeight="1">
      <c r="V57" s="97"/>
      <c r="W57" s="97"/>
      <c r="AM57" s="71" t="s">
        <v>36</v>
      </c>
    </row>
    <row r="58" spans="22:39" s="71" customFormat="1" ht="16.5" customHeight="1">
      <c r="V58" s="97"/>
      <c r="W58" s="97"/>
      <c r="AM58" s="71" t="s">
        <v>37</v>
      </c>
    </row>
    <row r="59" spans="22:39" s="71" customFormat="1" ht="16.5" customHeight="1">
      <c r="V59" s="97"/>
      <c r="W59" s="97"/>
      <c r="AM59" s="71" t="s">
        <v>382</v>
      </c>
    </row>
    <row r="60" spans="22:39" s="71" customFormat="1" ht="16.5" customHeight="1">
      <c r="V60" s="97"/>
      <c r="W60" s="97"/>
    </row>
    <row r="61" spans="22:39" s="71" customFormat="1" ht="16.5" customHeight="1">
      <c r="V61" s="97"/>
      <c r="W61" s="97"/>
    </row>
    <row r="62" spans="22:39" s="71" customFormat="1" ht="16.5" customHeight="1">
      <c r="V62" s="97"/>
      <c r="W62" s="97"/>
    </row>
    <row r="63" spans="22:39" s="71" customFormat="1" ht="16.5" customHeight="1">
      <c r="V63" s="97"/>
      <c r="W63" s="97"/>
    </row>
    <row r="64" spans="22:39" s="71" customFormat="1" ht="16.5" customHeight="1">
      <c r="V64" s="97"/>
      <c r="W64" s="97"/>
    </row>
    <row r="65" spans="22:23" s="71" customFormat="1" ht="16.5" customHeight="1">
      <c r="V65" s="97"/>
      <c r="W65" s="97"/>
    </row>
    <row r="66" spans="22:23" s="71" customFormat="1" ht="16.5" customHeight="1">
      <c r="V66" s="97"/>
      <c r="W66" s="97"/>
    </row>
    <row r="67" spans="22:23" s="71" customFormat="1" ht="16.5" customHeight="1">
      <c r="V67" s="97"/>
      <c r="W67" s="97"/>
    </row>
    <row r="68" spans="22:23" s="71" customFormat="1" ht="16.5" customHeight="1">
      <c r="V68" s="97"/>
      <c r="W68" s="97"/>
    </row>
    <row r="69" spans="22:23" s="71" customFormat="1" ht="16.5" customHeight="1">
      <c r="V69" s="97"/>
      <c r="W69" s="97"/>
    </row>
    <row r="70" spans="22:23" s="71" customFormat="1" ht="16.5" customHeight="1">
      <c r="V70" s="97"/>
      <c r="W70" s="97"/>
    </row>
    <row r="71" spans="22:23" s="71" customFormat="1" ht="16.5" customHeight="1">
      <c r="V71" s="97"/>
      <c r="W71" s="97"/>
    </row>
    <row r="72" spans="22:23" s="71" customFormat="1" ht="16.5" customHeight="1">
      <c r="V72" s="97"/>
      <c r="W72" s="97"/>
    </row>
    <row r="73" spans="22:23" s="71" customFormat="1" ht="16.5" customHeight="1">
      <c r="V73" s="97"/>
      <c r="W73" s="97"/>
    </row>
    <row r="74" spans="22:23" s="71" customFormat="1" ht="16.5" customHeight="1">
      <c r="V74" s="97"/>
      <c r="W74" s="97"/>
    </row>
    <row r="75" spans="22:23" s="71" customFormat="1" ht="16.5" customHeight="1">
      <c r="V75" s="97"/>
      <c r="W75" s="97"/>
    </row>
    <row r="76" spans="22:23" s="71" customFormat="1" ht="16.5" customHeight="1">
      <c r="V76" s="97"/>
      <c r="W76" s="97"/>
    </row>
    <row r="77" spans="22:23" s="71" customFormat="1" ht="16.5" customHeight="1">
      <c r="V77" s="97"/>
      <c r="W77" s="97"/>
    </row>
    <row r="78" spans="22:23" s="71" customFormat="1" ht="16.5" customHeight="1">
      <c r="V78" s="97"/>
      <c r="W78" s="97"/>
    </row>
    <row r="79" spans="22:23" s="71" customFormat="1" ht="16.5" customHeight="1">
      <c r="V79" s="97"/>
      <c r="W79" s="97"/>
    </row>
    <row r="80" spans="22:23" s="71" customFormat="1" ht="16.5" customHeight="1">
      <c r="V80" s="97"/>
      <c r="W80" s="97"/>
    </row>
    <row r="81" spans="22:23" s="71" customFormat="1" ht="16.5" customHeight="1">
      <c r="V81" s="97"/>
      <c r="W81" s="97"/>
    </row>
    <row r="82" spans="22:23" s="71" customFormat="1" ht="16.5" customHeight="1">
      <c r="V82" s="97"/>
      <c r="W82" s="97"/>
    </row>
    <row r="83" spans="22:23" s="71" customFormat="1" ht="16.5" customHeight="1">
      <c r="V83" s="97"/>
      <c r="W83" s="97"/>
    </row>
    <row r="84" spans="22:23" s="71" customFormat="1" ht="16.5" customHeight="1">
      <c r="V84" s="97"/>
      <c r="W84" s="97"/>
    </row>
    <row r="85" spans="22:23" s="71" customFormat="1" ht="16.5" customHeight="1">
      <c r="V85" s="97"/>
      <c r="W85" s="97"/>
    </row>
    <row r="86" spans="22:23" s="71" customFormat="1" ht="16.5" customHeight="1">
      <c r="V86" s="97"/>
      <c r="W86" s="97"/>
    </row>
    <row r="87" spans="22:23" s="71" customFormat="1" ht="16.5" customHeight="1">
      <c r="V87" s="97"/>
      <c r="W87" s="97"/>
    </row>
    <row r="88" spans="22:23" s="71" customFormat="1" ht="16.5" customHeight="1">
      <c r="V88" s="97"/>
      <c r="W88" s="97"/>
    </row>
    <row r="89" spans="22:23" s="71" customFormat="1" ht="16.5" customHeight="1">
      <c r="V89" s="97"/>
      <c r="W89" s="97"/>
    </row>
    <row r="90" spans="22:23" s="71" customFormat="1" ht="16.5" customHeight="1">
      <c r="V90" s="97"/>
      <c r="W90" s="97"/>
    </row>
    <row r="91" spans="22:23" s="71" customFormat="1" ht="16.5" customHeight="1">
      <c r="V91" s="97"/>
      <c r="W91" s="97"/>
    </row>
    <row r="92" spans="22:23" s="71" customFormat="1" ht="16.5" customHeight="1">
      <c r="V92" s="97"/>
      <c r="W92" s="97"/>
    </row>
    <row r="93" spans="22:23" s="71" customFormat="1" ht="16.5" customHeight="1">
      <c r="V93" s="97"/>
      <c r="W93" s="97"/>
    </row>
    <row r="94" spans="22:23" s="71" customFormat="1" ht="16.5" customHeight="1">
      <c r="V94" s="97"/>
      <c r="W94" s="97"/>
    </row>
    <row r="95" spans="22:23" s="71" customFormat="1" ht="16.5" customHeight="1">
      <c r="V95" s="97"/>
      <c r="W95" s="97"/>
    </row>
    <row r="96" spans="22:23" s="71" customFormat="1" ht="16.5" customHeight="1">
      <c r="V96" s="97"/>
      <c r="W96" s="97"/>
    </row>
    <row r="97" spans="22:23" s="71" customFormat="1" ht="16.5" customHeight="1">
      <c r="V97" s="97"/>
      <c r="W97" s="97"/>
    </row>
    <row r="98" spans="22:23" s="71" customFormat="1" ht="16.5" customHeight="1">
      <c r="V98" s="97"/>
      <c r="W98" s="97"/>
    </row>
    <row r="99" spans="22:23" s="71" customFormat="1" ht="16.5" customHeight="1">
      <c r="V99" s="97"/>
      <c r="W99" s="97"/>
    </row>
    <row r="100" spans="22:23" s="71" customFormat="1" ht="16.5" customHeight="1">
      <c r="V100" s="97"/>
      <c r="W100" s="97"/>
    </row>
    <row r="101" spans="22:23" s="71" customFormat="1" ht="16.5" customHeight="1">
      <c r="V101" s="97"/>
      <c r="W101" s="97"/>
    </row>
    <row r="102" spans="22:23" s="71" customFormat="1" ht="16.5" customHeight="1">
      <c r="V102" s="97"/>
      <c r="W102" s="97"/>
    </row>
    <row r="103" spans="22:23" s="71" customFormat="1" ht="16.5" customHeight="1">
      <c r="V103" s="97"/>
      <c r="W103" s="97"/>
    </row>
    <row r="104" spans="22:23" s="71" customFormat="1" ht="16.5" customHeight="1">
      <c r="V104" s="97"/>
      <c r="W104" s="97"/>
    </row>
    <row r="105" spans="22:23" s="71" customFormat="1" ht="16.5" customHeight="1">
      <c r="V105" s="97"/>
      <c r="W105" s="97"/>
    </row>
    <row r="106" spans="22:23" s="71" customFormat="1" ht="16.5" customHeight="1">
      <c r="V106" s="97"/>
      <c r="W106" s="97"/>
    </row>
    <row r="107" spans="22:23" s="71" customFormat="1" ht="16.5" customHeight="1">
      <c r="V107" s="97"/>
      <c r="W107" s="97"/>
    </row>
    <row r="108" spans="22:23" s="71" customFormat="1" ht="16.5" customHeight="1">
      <c r="V108" s="97"/>
      <c r="W108" s="97"/>
    </row>
    <row r="109" spans="22:23" s="71" customFormat="1" ht="16.5" customHeight="1">
      <c r="V109" s="97"/>
      <c r="W109" s="97"/>
    </row>
    <row r="110" spans="22:23" s="71" customFormat="1" ht="16.5" customHeight="1">
      <c r="V110" s="97"/>
      <c r="W110" s="97"/>
    </row>
    <row r="111" spans="22:23" s="71" customFormat="1" ht="16.5" customHeight="1">
      <c r="V111" s="97"/>
      <c r="W111" s="97"/>
    </row>
    <row r="112" spans="22:23" s="71" customFormat="1" ht="16.5" customHeight="1">
      <c r="V112" s="97"/>
      <c r="W112" s="97"/>
    </row>
    <row r="113" spans="22:23" s="71" customFormat="1" ht="16.5" customHeight="1">
      <c r="V113" s="97"/>
      <c r="W113" s="97"/>
    </row>
    <row r="114" spans="22:23" s="71" customFormat="1" ht="16.5" customHeight="1">
      <c r="V114" s="97"/>
      <c r="W114" s="97"/>
    </row>
    <row r="115" spans="22:23" s="71" customFormat="1" ht="16.5" customHeight="1">
      <c r="V115" s="97"/>
      <c r="W115" s="97"/>
    </row>
    <row r="116" spans="22:23" s="71" customFormat="1" ht="16.5" customHeight="1">
      <c r="V116" s="97"/>
      <c r="W116" s="97"/>
    </row>
    <row r="117" spans="22:23" s="71" customFormat="1" ht="16.5" customHeight="1">
      <c r="V117" s="97"/>
      <c r="W117" s="97"/>
    </row>
    <row r="118" spans="22:23" s="71" customFormat="1" ht="16.5" customHeight="1">
      <c r="V118" s="97"/>
      <c r="W118" s="97"/>
    </row>
    <row r="119" spans="22:23" s="71" customFormat="1" ht="16.5" customHeight="1">
      <c r="V119" s="97"/>
      <c r="W119" s="97"/>
    </row>
    <row r="120" spans="22:23" s="71" customFormat="1" ht="16.5" customHeight="1">
      <c r="V120" s="97"/>
      <c r="W120" s="97"/>
    </row>
    <row r="121" spans="22:23" s="71" customFormat="1" ht="16.5" customHeight="1">
      <c r="V121" s="97"/>
      <c r="W121" s="97"/>
    </row>
    <row r="122" spans="22:23" s="71" customFormat="1" ht="16.5" customHeight="1">
      <c r="V122" s="97"/>
      <c r="W122" s="97"/>
    </row>
    <row r="123" spans="22:23" s="71" customFormat="1" ht="16.5" customHeight="1">
      <c r="V123" s="97"/>
      <c r="W123" s="97"/>
    </row>
    <row r="124" spans="22:23" s="71" customFormat="1" ht="16.5" customHeight="1">
      <c r="V124" s="97"/>
      <c r="W124" s="97"/>
    </row>
    <row r="125" spans="22:23" s="71" customFormat="1" ht="16.5" customHeight="1">
      <c r="V125" s="97"/>
      <c r="W125" s="97"/>
    </row>
    <row r="126" spans="22:23" s="71" customFormat="1" ht="16.5" customHeight="1">
      <c r="V126" s="97"/>
      <c r="W126" s="97"/>
    </row>
    <row r="127" spans="22:23" s="71" customFormat="1" ht="16.5" customHeight="1">
      <c r="V127" s="97"/>
      <c r="W127" s="97"/>
    </row>
    <row r="128" spans="22:23" s="71" customFormat="1" ht="16.5" customHeight="1">
      <c r="V128" s="97"/>
      <c r="W128" s="97"/>
    </row>
    <row r="129" spans="22:23" s="71" customFormat="1" ht="16.5" customHeight="1">
      <c r="V129" s="97"/>
      <c r="W129" s="97"/>
    </row>
    <row r="130" spans="22:23" s="71" customFormat="1" ht="12">
      <c r="V130" s="97"/>
      <c r="W130" s="97"/>
    </row>
    <row r="131" spans="22:23" s="71" customFormat="1" ht="12">
      <c r="V131" s="97"/>
      <c r="W131" s="97"/>
    </row>
    <row r="132" spans="22:23" s="71" customFormat="1" ht="12">
      <c r="V132" s="97"/>
      <c r="W132" s="97"/>
    </row>
    <row r="133" spans="22:23" s="71" customFormat="1" ht="12">
      <c r="V133" s="97"/>
      <c r="W133" s="97"/>
    </row>
    <row r="134" spans="22:23" s="71" customFormat="1" ht="12">
      <c r="V134" s="97"/>
      <c r="W134" s="97"/>
    </row>
    <row r="135" spans="22:23" s="71" customFormat="1" ht="12">
      <c r="V135" s="97"/>
      <c r="W135" s="97"/>
    </row>
  </sheetData>
  <sheetProtection formatColumns="0" selectLockedCells="1"/>
  <dataConsolidate/>
  <mergeCells count="7">
    <mergeCell ref="AA4:AC4"/>
    <mergeCell ref="D1:Q1"/>
    <mergeCell ref="B3:C3"/>
    <mergeCell ref="V2:W2"/>
    <mergeCell ref="V4:W4"/>
    <mergeCell ref="P4:R4"/>
    <mergeCell ref="P3:R3"/>
  </mergeCells>
  <dataValidations xWindow="281" yWindow="335" count="23">
    <dataValidation allowBlank="1" showErrorMessage="1" sqref="Y16:Y25" xr:uid="{00000000-0002-0000-0000-000000000000}"/>
    <dataValidation type="list" allowBlank="1" showInputMessage="1" showErrorMessage="1" promptTitle="Obligatoire" prompt="Dans Gaia : Saisir 1 , 2 ou 3" sqref="S6 Q16:S25 P16:P25" xr:uid="{00000000-0002-0000-0000-000001000000}">
      <formula1>$AI$8:$AI$10</formula1>
    </dataValidation>
    <dataValidation type="list" allowBlank="1" showInputMessage="1" showErrorMessage="1" prompt="Saisie obligatoire" sqref="T16:T25" xr:uid="{00000000-0002-0000-0000-000002000000}">
      <formula1>$AK$8:$AK$14</formula1>
    </dataValidation>
    <dataValidation type="textLength" allowBlank="1" showInputMessage="1" showErrorMessage="1" sqref="I8" xr:uid="{00000000-0002-0000-0000-000003000000}">
      <formula1>1</formula1>
      <formula2>50</formula2>
    </dataValidation>
    <dataValidation type="textLength" allowBlank="1" showInputMessage="1" showErrorMessage="1" sqref="I11" xr:uid="{00000000-0002-0000-0000-000004000000}">
      <formula1>1</formula1>
      <formula2>20</formula2>
    </dataValidation>
    <dataValidation type="list" allowBlank="1" showInputMessage="1" showErrorMessage="1" error="Saisie obligatoire" prompt="Saisie obligatoire" sqref="L16:L25 J16:J25" xr:uid="{00000000-0002-0000-0000-000005000000}">
      <formula1>$AE$8:$AE$27</formula1>
    </dataValidation>
    <dataValidation type="list" allowBlank="1" showInputMessage="1" showErrorMessage="1" error="Saisie obligatoire" prompt="Saisie obligatoire" sqref="J5" xr:uid="{00000000-0002-0000-0000-000006000000}">
      <formula1>$AG$8:$AG$18</formula1>
    </dataValidation>
    <dataValidation type="list" allowBlank="1" showInputMessage="1" showErrorMessage="1" sqref="E5:E6" xr:uid="{00000000-0002-0000-0000-000007000000}">
      <formula1>$AE$8:$AE$27</formula1>
    </dataValidation>
    <dataValidation type="list" allowBlank="1" showInputMessage="1" showErrorMessage="1" prompt="Saisie obligatoire GAIA" sqref="D5 D16:D25" xr:uid="{00000000-0002-0000-0000-000008000000}">
      <formula1>$AE$8:$AE$27</formula1>
    </dataValidation>
    <dataValidation allowBlank="1" showErrorMessage="1" error="Saisie obligatoire" prompt="Saisie obligatoire" sqref="L5:L15" xr:uid="{00000000-0002-0000-0000-000009000000}"/>
    <dataValidation type="list" allowBlank="1" showInputMessage="1" showErrorMessage="1" promptTitle="Obligatoire" prompt="Dans Gaia : Saisir # / P*-*" sqref="S5" xr:uid="{00000000-0002-0000-0000-00000A000000}">
      <formula1>$AJ$8:$AJ$11</formula1>
    </dataValidation>
    <dataValidation type="list" allowBlank="1" showInputMessage="1" showErrorMessage="1" promptTitle="Obligatoire" prompt="Dans Gaia : Saisir # / P*-*" sqref="P5 S7:S15" xr:uid="{00000000-0002-0000-0000-00000B000000}">
      <formula1>$AI$8:$AI$10</formula1>
    </dataValidation>
    <dataValidation type="list" allowBlank="1" showInputMessage="1" showErrorMessage="1" prompt="Saisie obligatoire GAIA" sqref="D6:D15" xr:uid="{00000000-0002-0000-0000-00000C000000}">
      <formula1>$AE$8:$AE$29</formula1>
    </dataValidation>
    <dataValidation type="list" allowBlank="1" showInputMessage="1" showErrorMessage="1" error="Saisie obligatoire" prompt="Saisie obligatoire" sqref="J6:J15" xr:uid="{00000000-0002-0000-0000-00000D000000}">
      <formula1>$AG$8:$AG$23</formula1>
    </dataValidation>
    <dataValidation type="list" allowBlank="1" showInputMessage="1" showErrorMessage="1" prompt="Dans Gaia : Saisir # / P*-* (voir colonne R, à droite)" sqref="Q5" xr:uid="{00000000-0002-0000-0000-00000E000000}">
      <formula1>$AJ$8:$AJ$11</formula1>
    </dataValidation>
    <dataValidation allowBlank="1" showInputMessage="1" showErrorMessage="1" promptTitle="Obligatoire" prompt="Dans Gaia : Saisir le code généré (Dans la cellule Architecture)" sqref="R5:R15" xr:uid="{00000000-0002-0000-0000-00000F000000}"/>
    <dataValidation type="list" allowBlank="1" showInputMessage="1" showErrorMessage="1" prompt="Dans Gaia : Saisir # P*-* (voir colonne R, à droite)" sqref="Q7:Q15" xr:uid="{00000000-0002-0000-0000-000010000000}">
      <formula1>$AJ$8:$AJ$11</formula1>
    </dataValidation>
    <dataValidation type="list" allowBlank="1" showInputMessage="1" showErrorMessage="1" prompt="Si Interdegré, saisir 2 fois l'offre: une en type P (1D) et l'autre en Interdegré, type D" sqref="T5:T15" xr:uid="{00000000-0002-0000-0000-000011000000}">
      <formula1>$AK$8:$AK$13</formula1>
    </dataValidation>
    <dataValidation allowBlank="1" showInputMessage="1" showErrorMessage="1" prompt="Maxi 4, si plus merci de contacter la DFP pour mise à jour du tableau" sqref="N5:N15" xr:uid="{00000000-0002-0000-0000-000012000000}"/>
    <dataValidation type="list" allowBlank="1" showInputMessage="1" showErrorMessage="1" promptTitle="OBLIGATOIRE" prompt="Saisir les codes ( attention aux 0_zéro   et O)" sqref="Y5" xr:uid="{00000000-0002-0000-0000-000013000000}">
      <formula1>$AM$8:$AM$23</formula1>
    </dataValidation>
    <dataValidation type="list" allowBlank="1" showInputMessage="1" showErrorMessage="1" promptTitle="OBLIGATOIRE" prompt="Saisir les codes ( attention aux 0_zéro   et O)" sqref="Y6:Y15" xr:uid="{00000000-0002-0000-0000-000014000000}">
      <formula1>$AM$8:$AM$59</formula1>
    </dataValidation>
    <dataValidation type="list" allowBlank="1" showInputMessage="1" showErrorMessage="1" prompt="Dans Gaia : Saisir #P*-* (voir colonne R, à droite)" sqref="Q6" xr:uid="{00000000-0002-0000-0000-000015000000}">
      <formula1>$AJ$8:$AJ$11</formula1>
    </dataValidation>
    <dataValidation type="list" allowBlank="1" showInputMessage="1" showErrorMessage="1" promptTitle="Obligatoire" prompt="Dans Gaia : Saisir #P*-* (voir colonne R, à droite)" sqref="P6:P15" xr:uid="{00000000-0002-0000-0000-000016000000}">
      <formula1>$AI$8:$AI$10</formula1>
    </dataValidation>
  </dataValidations>
  <pageMargins left="0.7" right="0.7" top="0.75" bottom="0.75" header="0.3" footer="0.3"/>
  <pageSetup paperSize="8"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4">
    <tabColor theme="7" tint="0.39997558519241921"/>
    <pageSetUpPr fitToPage="1"/>
  </sheetPr>
  <dimension ref="A1:BH139"/>
  <sheetViews>
    <sheetView zoomScale="80" zoomScaleNormal="80" workbookViewId="0">
      <pane xSplit="4" ySplit="5" topLeftCell="T6" activePane="bottomRight" state="frozenSplit"/>
      <selection pane="topRight" activeCell="G1" sqref="G1"/>
      <selection pane="bottomLeft" activeCell="A7" sqref="A7"/>
      <selection pane="bottomRight" activeCell="J13" sqref="J13"/>
    </sheetView>
  </sheetViews>
  <sheetFormatPr baseColWidth="10" defaultColWidth="11.5703125" defaultRowHeight="15"/>
  <cols>
    <col min="1" max="1" width="5.7109375" style="3" customWidth="1"/>
    <col min="2" max="2" width="20.28515625" style="3" customWidth="1"/>
    <col min="3" max="3" width="13.28515625" style="7" customWidth="1"/>
    <col min="4" max="4" width="35.28515625" style="7" customWidth="1"/>
    <col min="5" max="5" width="1.140625" style="7" customWidth="1"/>
    <col min="6" max="6" width="33.5703125" style="7" customWidth="1"/>
    <col min="7" max="7" width="1.5703125" style="7" customWidth="1"/>
    <col min="8" max="8" width="39.28515625" style="3" customWidth="1"/>
    <col min="9" max="9" width="1.7109375" style="3" customWidth="1"/>
    <col min="10" max="10" width="38.85546875" style="7" customWidth="1"/>
    <col min="11" max="11" width="1.42578125" style="7" customWidth="1"/>
    <col min="12" max="12" width="41.42578125" style="7" customWidth="1"/>
    <col min="13" max="13" width="1.7109375" style="7" customWidth="1"/>
    <col min="14" max="14" width="35.85546875" style="3" customWidth="1"/>
    <col min="15" max="15" width="1.85546875" style="3" customWidth="1"/>
    <col min="16" max="16" width="15" style="7" customWidth="1"/>
    <col min="17" max="17" width="16.85546875" style="7" customWidth="1"/>
    <col min="18" max="18" width="1.42578125" style="7" customWidth="1"/>
    <col min="19" max="19" width="14.7109375" style="7" customWidth="1"/>
    <col min="20" max="20" width="19.7109375" style="7" customWidth="1"/>
    <col min="21" max="21" width="2.5703125" style="7" customWidth="1"/>
    <col min="22" max="22" width="18.140625" style="7" customWidth="1"/>
    <col min="23" max="23" width="1.7109375" style="7" customWidth="1"/>
    <col min="24" max="24" width="29.42578125" style="7" customWidth="1"/>
    <col min="25" max="25" width="3" style="7" customWidth="1"/>
    <col min="26" max="26" width="20.5703125" style="3" customWidth="1"/>
    <col min="27" max="27" width="2.85546875" style="3" customWidth="1"/>
    <col min="28" max="28" width="12.85546875" style="3" customWidth="1"/>
    <col min="29" max="29" width="2.140625" style="3" customWidth="1"/>
    <col min="30" max="30" width="18.28515625" style="3" customWidth="1"/>
    <col min="31" max="31" width="16" style="3" customWidth="1"/>
    <col min="32" max="32" width="14.5703125" style="3" customWidth="1"/>
    <col min="33" max="33" width="2" style="3" customWidth="1"/>
    <col min="34" max="34" width="18.28515625" style="3" customWidth="1"/>
    <col min="35" max="35" width="16" style="3" customWidth="1"/>
    <col min="36" max="36" width="18.85546875" style="3" customWidth="1"/>
    <col min="37" max="37" width="1.140625" style="3" customWidth="1"/>
    <col min="38" max="43" width="11.42578125" style="3" customWidth="1"/>
    <col min="44" max="45" width="46.85546875" style="3" customWidth="1"/>
    <col min="46" max="46" width="20" style="3" customWidth="1"/>
    <col min="47" max="47" width="59" style="3" customWidth="1"/>
    <col min="48" max="48" width="51.42578125" style="3" customWidth="1"/>
    <col min="49" max="49" width="11.42578125" style="3" customWidth="1"/>
    <col min="50" max="50" width="52" style="3" customWidth="1"/>
    <col min="51" max="51" width="11.42578125" style="3" customWidth="1"/>
    <col min="52" max="52" width="67.7109375" style="3" customWidth="1"/>
    <col min="53" max="53" width="11.42578125" style="3" customWidth="1"/>
    <col min="54" max="54" width="30.28515625" style="3" customWidth="1"/>
    <col min="55" max="68" width="11.42578125" style="3" customWidth="1"/>
    <col min="69" max="16384" width="11.5703125" style="3"/>
  </cols>
  <sheetData>
    <row r="1" spans="1:60">
      <c r="C1" s="346" t="s">
        <v>250</v>
      </c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4"/>
    </row>
    <row r="2" spans="1:60" ht="15.75" thickBot="1">
      <c r="C2" s="21"/>
      <c r="D2" s="21"/>
      <c r="E2" s="21"/>
      <c r="F2" s="21"/>
      <c r="G2" s="21"/>
      <c r="H2" s="9"/>
      <c r="I2" s="9"/>
      <c r="J2" s="21"/>
      <c r="K2" s="21"/>
      <c r="L2" s="21"/>
      <c r="M2" s="21"/>
      <c r="N2" s="9"/>
      <c r="O2" s="9"/>
      <c r="P2" s="21"/>
      <c r="Q2" s="21"/>
      <c r="R2" s="21"/>
      <c r="S2" s="21"/>
      <c r="T2" s="21"/>
      <c r="U2" s="21"/>
      <c r="V2" s="21"/>
      <c r="W2" s="21"/>
      <c r="X2" s="21"/>
      <c r="Y2" s="21"/>
      <c r="Z2" s="9"/>
      <c r="AA2" s="9"/>
      <c r="AB2" s="9"/>
    </row>
    <row r="3" spans="1:60">
      <c r="B3" s="356" t="s">
        <v>213</v>
      </c>
      <c r="C3" s="357"/>
      <c r="D3" s="105" t="s">
        <v>161</v>
      </c>
      <c r="E3" s="106"/>
      <c r="F3" s="107" t="s">
        <v>162</v>
      </c>
      <c r="G3" s="106"/>
      <c r="H3" s="107" t="s">
        <v>39</v>
      </c>
      <c r="I3" s="108"/>
      <c r="J3" s="109" t="s">
        <v>66</v>
      </c>
      <c r="K3" s="106"/>
      <c r="L3" s="109" t="s">
        <v>273</v>
      </c>
      <c r="M3" s="106"/>
      <c r="N3" s="110" t="s">
        <v>65</v>
      </c>
      <c r="O3" s="108"/>
      <c r="P3" s="355" t="s">
        <v>68</v>
      </c>
      <c r="Q3" s="355"/>
      <c r="R3" s="106"/>
      <c r="S3" s="355" t="s">
        <v>69</v>
      </c>
      <c r="T3" s="355"/>
      <c r="U3" s="106"/>
      <c r="V3" s="109" t="s">
        <v>70</v>
      </c>
      <c r="W3" s="106"/>
      <c r="X3" s="111" t="s">
        <v>71</v>
      </c>
      <c r="Y3" s="106"/>
      <c r="Z3" s="112" t="s">
        <v>190</v>
      </c>
      <c r="AA3" s="108"/>
      <c r="AB3" s="113" t="s">
        <v>89</v>
      </c>
      <c r="AC3" s="108"/>
      <c r="AD3" s="359" t="s">
        <v>90</v>
      </c>
      <c r="AE3" s="359"/>
      <c r="AF3" s="359"/>
      <c r="AG3" s="114"/>
      <c r="AH3" s="359" t="s">
        <v>217</v>
      </c>
      <c r="AI3" s="359"/>
      <c r="AJ3" s="360"/>
      <c r="AK3" s="115"/>
    </row>
    <row r="4" spans="1:60" ht="39.75" customHeight="1" thickBot="1">
      <c r="B4" s="116" t="s">
        <v>711</v>
      </c>
      <c r="C4" s="117" t="s">
        <v>248</v>
      </c>
      <c r="D4" s="118" t="s">
        <v>160</v>
      </c>
      <c r="E4" s="119"/>
      <c r="F4" s="120" t="str">
        <f>UPPER(LEFT(D4,50))</f>
        <v>IDEM LIBELLÉ DISPOSITIF : TITRE = 50 1ERS CARACTÈR</v>
      </c>
      <c r="G4" s="119"/>
      <c r="H4" s="121" t="s">
        <v>157</v>
      </c>
      <c r="I4" s="122"/>
      <c r="J4" s="358" t="s">
        <v>595</v>
      </c>
      <c r="K4" s="358"/>
      <c r="L4" s="358"/>
      <c r="M4" s="119"/>
      <c r="N4" s="121" t="s">
        <v>157</v>
      </c>
      <c r="O4" s="122"/>
      <c r="P4" s="123" t="s">
        <v>322</v>
      </c>
      <c r="Q4" s="123" t="s">
        <v>326</v>
      </c>
      <c r="R4" s="119"/>
      <c r="S4" s="123" t="s">
        <v>322</v>
      </c>
      <c r="T4" s="123" t="s">
        <v>326</v>
      </c>
      <c r="U4" s="119"/>
      <c r="V4" s="124" t="s">
        <v>712</v>
      </c>
      <c r="W4" s="119"/>
      <c r="X4" s="121" t="s">
        <v>157</v>
      </c>
      <c r="Y4" s="119"/>
      <c r="Z4" s="125" t="s">
        <v>67</v>
      </c>
      <c r="AA4" s="122"/>
      <c r="AB4" s="126" t="s">
        <v>253</v>
      </c>
      <c r="AC4" s="122"/>
      <c r="AD4" s="361" t="s">
        <v>191</v>
      </c>
      <c r="AE4" s="361"/>
      <c r="AF4" s="361"/>
      <c r="AG4" s="127"/>
      <c r="AH4" s="361" t="s">
        <v>191</v>
      </c>
      <c r="AI4" s="361"/>
      <c r="AJ4" s="362"/>
      <c r="AK4" s="128"/>
    </row>
    <row r="5" spans="1:60" ht="105" customHeight="1">
      <c r="A5" s="129"/>
      <c r="B5" s="130">
        <v>20210005</v>
      </c>
      <c r="C5" s="131">
        <v>7353</v>
      </c>
      <c r="D5" s="132" t="s">
        <v>318</v>
      </c>
      <c r="E5" s="133"/>
      <c r="F5" s="132" t="str">
        <f>UPPER(LEFT(D5,50))</f>
        <v>ATTENTION, LES 50 PREMIERS CARACTÈRES SERONT  UTIL</v>
      </c>
      <c r="G5" s="132"/>
      <c r="H5" s="133" t="s">
        <v>40</v>
      </c>
      <c r="I5" s="133"/>
      <c r="J5" s="132" t="s">
        <v>596</v>
      </c>
      <c r="K5" s="134"/>
      <c r="L5" s="132" t="s">
        <v>320</v>
      </c>
      <c r="M5" s="134"/>
      <c r="N5" s="132" t="s">
        <v>163</v>
      </c>
      <c r="O5" s="133"/>
      <c r="P5" s="132" t="s">
        <v>323</v>
      </c>
      <c r="Q5" s="132" t="s">
        <v>321</v>
      </c>
      <c r="R5" s="134"/>
      <c r="S5" s="132" t="s">
        <v>330</v>
      </c>
      <c r="T5" s="132" t="s">
        <v>327</v>
      </c>
      <c r="U5" s="134"/>
      <c r="V5" s="133" t="s">
        <v>328</v>
      </c>
      <c r="W5" s="133"/>
      <c r="X5" s="133" t="s">
        <v>72</v>
      </c>
      <c r="Y5" s="133"/>
      <c r="Z5" s="132" t="s">
        <v>329</v>
      </c>
      <c r="AA5" s="133"/>
      <c r="AB5" s="133" t="s">
        <v>267</v>
      </c>
      <c r="AC5" s="133"/>
      <c r="AD5" s="133"/>
      <c r="AE5" s="133" t="s">
        <v>112</v>
      </c>
      <c r="AF5" s="133"/>
      <c r="AG5" s="133"/>
      <c r="AH5" s="133"/>
      <c r="AI5" s="133"/>
      <c r="AJ5" s="135" t="s">
        <v>236</v>
      </c>
      <c r="AK5" s="115"/>
    </row>
    <row r="6" spans="1:60" ht="166.9" customHeight="1">
      <c r="A6" s="129">
        <v>1</v>
      </c>
      <c r="B6" s="363" t="s">
        <v>637</v>
      </c>
      <c r="C6" s="136">
        <v>1</v>
      </c>
      <c r="D6" s="137" t="s">
        <v>601</v>
      </c>
      <c r="E6" s="138"/>
      <c r="F6" s="137" t="s">
        <v>604</v>
      </c>
      <c r="G6" s="139"/>
      <c r="H6" s="140" t="s">
        <v>408</v>
      </c>
      <c r="I6" s="138"/>
      <c r="J6" s="137" t="s">
        <v>713</v>
      </c>
      <c r="K6" s="141"/>
      <c r="L6" s="137" t="s">
        <v>714</v>
      </c>
      <c r="M6" s="141"/>
      <c r="N6" s="142" t="s">
        <v>183</v>
      </c>
      <c r="O6" s="138"/>
      <c r="P6" s="137" t="s">
        <v>323</v>
      </c>
      <c r="Q6" s="137"/>
      <c r="R6" s="141"/>
      <c r="S6" s="137" t="s">
        <v>332</v>
      </c>
      <c r="T6" s="137" t="s">
        <v>602</v>
      </c>
      <c r="U6" s="141"/>
      <c r="V6" s="143" t="s">
        <v>328</v>
      </c>
      <c r="W6" s="138"/>
      <c r="X6" s="144" t="s">
        <v>516</v>
      </c>
      <c r="Y6" s="138"/>
      <c r="Z6" s="137" t="s">
        <v>603</v>
      </c>
      <c r="AA6" s="138"/>
      <c r="AB6" s="143" t="s">
        <v>267</v>
      </c>
      <c r="AC6" s="138"/>
      <c r="AD6" s="145"/>
      <c r="AE6" s="144" t="s">
        <v>114</v>
      </c>
      <c r="AF6" s="144" t="s">
        <v>154</v>
      </c>
      <c r="AG6" s="138"/>
      <c r="AH6" s="145"/>
      <c r="AI6" s="144" t="s">
        <v>231</v>
      </c>
      <c r="AJ6" s="146" t="s">
        <v>243</v>
      </c>
      <c r="AK6" s="115"/>
    </row>
    <row r="7" spans="1:60" ht="180.75" customHeight="1">
      <c r="A7" s="129">
        <v>2</v>
      </c>
      <c r="B7" s="363"/>
      <c r="C7" s="147">
        <v>2</v>
      </c>
      <c r="D7" s="148" t="s">
        <v>715</v>
      </c>
      <c r="E7" s="149"/>
      <c r="F7" s="148" t="s">
        <v>626</v>
      </c>
      <c r="G7" s="149"/>
      <c r="H7" s="150" t="s">
        <v>408</v>
      </c>
      <c r="I7" s="149"/>
      <c r="J7" s="148" t="s">
        <v>716</v>
      </c>
      <c r="K7" s="149"/>
      <c r="L7" s="148" t="s">
        <v>717</v>
      </c>
      <c r="M7" s="149"/>
      <c r="N7" s="151" t="s">
        <v>183</v>
      </c>
      <c r="O7" s="149"/>
      <c r="P7" s="152" t="s">
        <v>323</v>
      </c>
      <c r="Q7" s="148"/>
      <c r="R7" s="149"/>
      <c r="S7" s="152" t="s">
        <v>332</v>
      </c>
      <c r="T7" s="148" t="s">
        <v>605</v>
      </c>
      <c r="U7" s="149"/>
      <c r="V7" s="153" t="s">
        <v>328</v>
      </c>
      <c r="W7" s="149"/>
      <c r="X7" s="148" t="s">
        <v>516</v>
      </c>
      <c r="Y7" s="149"/>
      <c r="Z7" s="137" t="s">
        <v>603</v>
      </c>
      <c r="AA7" s="149"/>
      <c r="AB7" s="153" t="s">
        <v>267</v>
      </c>
      <c r="AC7" s="149"/>
      <c r="AD7" s="154"/>
      <c r="AE7" s="148" t="s">
        <v>114</v>
      </c>
      <c r="AF7" s="148"/>
      <c r="AG7" s="149"/>
      <c r="AH7" s="154"/>
      <c r="AI7" s="148" t="s">
        <v>231</v>
      </c>
      <c r="AJ7" s="155" t="s">
        <v>243</v>
      </c>
      <c r="AK7" s="115"/>
    </row>
    <row r="8" spans="1:60" ht="113.25" customHeight="1">
      <c r="A8" s="129">
        <v>3</v>
      </c>
      <c r="B8" s="363"/>
      <c r="C8" s="147">
        <v>3</v>
      </c>
      <c r="D8" s="148" t="s">
        <v>681</v>
      </c>
      <c r="E8" s="149"/>
      <c r="F8" s="148"/>
      <c r="G8" s="149"/>
      <c r="H8" s="150" t="s">
        <v>408</v>
      </c>
      <c r="I8" s="149"/>
      <c r="J8" s="148" t="s">
        <v>698</v>
      </c>
      <c r="K8" s="149"/>
      <c r="L8" s="156" t="s">
        <v>682</v>
      </c>
      <c r="M8" s="149"/>
      <c r="N8" s="151" t="s">
        <v>183</v>
      </c>
      <c r="O8" s="149"/>
      <c r="P8" s="152" t="s">
        <v>323</v>
      </c>
      <c r="Q8" s="148"/>
      <c r="R8" s="149"/>
      <c r="S8" s="152" t="s">
        <v>332</v>
      </c>
      <c r="T8" s="148"/>
      <c r="U8" s="149"/>
      <c r="V8" s="153" t="s">
        <v>328</v>
      </c>
      <c r="W8" s="149"/>
      <c r="X8" s="148" t="s">
        <v>516</v>
      </c>
      <c r="Y8" s="149"/>
      <c r="Z8" s="148"/>
      <c r="AA8" s="149"/>
      <c r="AB8" s="153" t="s">
        <v>267</v>
      </c>
      <c r="AC8" s="149"/>
      <c r="AD8" s="154"/>
      <c r="AE8" s="148" t="s">
        <v>114</v>
      </c>
      <c r="AF8" s="148"/>
      <c r="AG8" s="149"/>
      <c r="AH8" s="154"/>
      <c r="AI8" s="148" t="s">
        <v>231</v>
      </c>
      <c r="AJ8" s="155"/>
      <c r="AK8" s="115"/>
      <c r="AM8" s="3" t="s">
        <v>383</v>
      </c>
      <c r="AR8" s="157" t="s">
        <v>163</v>
      </c>
      <c r="AS8" s="157" t="s">
        <v>325</v>
      </c>
      <c r="AT8" s="157" t="s">
        <v>330</v>
      </c>
      <c r="AU8" s="3" t="s">
        <v>513</v>
      </c>
      <c r="AV8" s="3" t="s">
        <v>91</v>
      </c>
      <c r="AX8" s="3" t="s">
        <v>111</v>
      </c>
      <c r="AZ8" s="3" t="s">
        <v>133</v>
      </c>
      <c r="BA8" s="3" t="s">
        <v>218</v>
      </c>
      <c r="BD8" s="3" t="s">
        <v>226</v>
      </c>
      <c r="BH8" s="3" t="s">
        <v>236</v>
      </c>
    </row>
    <row r="9" spans="1:60" ht="102.75" customHeight="1">
      <c r="A9" s="129">
        <v>4</v>
      </c>
      <c r="B9" s="364"/>
      <c r="C9" s="158">
        <v>4</v>
      </c>
      <c r="D9" s="159" t="s">
        <v>696</v>
      </c>
      <c r="E9" s="149"/>
      <c r="F9" s="159"/>
      <c r="G9" s="160"/>
      <c r="H9" s="161" t="s">
        <v>408</v>
      </c>
      <c r="I9" s="160"/>
      <c r="J9" s="162" t="s">
        <v>697</v>
      </c>
      <c r="K9" s="160"/>
      <c r="L9" s="159" t="s">
        <v>683</v>
      </c>
      <c r="M9" s="160"/>
      <c r="N9" s="163" t="s">
        <v>183</v>
      </c>
      <c r="O9" s="160"/>
      <c r="P9" s="164" t="s">
        <v>323</v>
      </c>
      <c r="Q9" s="159"/>
      <c r="R9" s="160"/>
      <c r="S9" s="164" t="s">
        <v>332</v>
      </c>
      <c r="T9" s="159"/>
      <c r="U9" s="160"/>
      <c r="V9" s="165" t="s">
        <v>328</v>
      </c>
      <c r="W9" s="160"/>
      <c r="X9" s="159" t="s">
        <v>516</v>
      </c>
      <c r="Y9" s="160"/>
      <c r="Z9" s="159" t="s">
        <v>606</v>
      </c>
      <c r="AA9" s="160"/>
      <c r="AB9" s="165" t="s">
        <v>267</v>
      </c>
      <c r="AC9" s="160"/>
      <c r="AD9" s="166"/>
      <c r="AE9" s="159" t="s">
        <v>114</v>
      </c>
      <c r="AF9" s="159"/>
      <c r="AG9" s="160"/>
      <c r="AH9" s="166"/>
      <c r="AI9" s="159" t="s">
        <v>231</v>
      </c>
      <c r="AJ9" s="167"/>
      <c r="AK9" s="115"/>
      <c r="AM9" s="3" t="s">
        <v>384</v>
      </c>
      <c r="AR9" s="157" t="s">
        <v>487</v>
      </c>
      <c r="AS9" s="157" t="s">
        <v>323</v>
      </c>
      <c r="AT9" s="157" t="s">
        <v>331</v>
      </c>
      <c r="AU9" s="3" t="s">
        <v>72</v>
      </c>
      <c r="AV9" s="3" t="s">
        <v>92</v>
      </c>
      <c r="AX9" s="3" t="s">
        <v>112</v>
      </c>
      <c r="AZ9" s="3" t="s">
        <v>134</v>
      </c>
      <c r="BA9" s="3" t="s">
        <v>219</v>
      </c>
      <c r="BD9" s="3" t="s">
        <v>227</v>
      </c>
      <c r="BH9" s="3" t="s">
        <v>243</v>
      </c>
    </row>
    <row r="10" spans="1:60" ht="169.15" customHeight="1">
      <c r="A10" s="129">
        <v>5</v>
      </c>
      <c r="B10" s="365" t="s">
        <v>638</v>
      </c>
      <c r="C10" s="168">
        <v>1</v>
      </c>
      <c r="D10" s="169" t="s">
        <v>701</v>
      </c>
      <c r="E10" s="170"/>
      <c r="F10" s="171" t="s">
        <v>689</v>
      </c>
      <c r="G10" s="170"/>
      <c r="H10" s="172" t="s">
        <v>461</v>
      </c>
      <c r="I10" s="170"/>
      <c r="J10" s="171" t="s">
        <v>630</v>
      </c>
      <c r="K10" s="170"/>
      <c r="L10" s="169" t="s">
        <v>718</v>
      </c>
      <c r="M10" s="170"/>
      <c r="N10" s="173" t="s">
        <v>183</v>
      </c>
      <c r="O10" s="170"/>
      <c r="P10" s="174" t="s">
        <v>323</v>
      </c>
      <c r="Q10" s="171"/>
      <c r="R10" s="170"/>
      <c r="S10" s="174" t="s">
        <v>332</v>
      </c>
      <c r="T10" s="171"/>
      <c r="U10" s="175"/>
      <c r="V10" s="176" t="s">
        <v>328</v>
      </c>
      <c r="W10" s="175"/>
      <c r="X10" s="177" t="s">
        <v>516</v>
      </c>
      <c r="Y10" s="175"/>
      <c r="Z10" s="178" t="s">
        <v>606</v>
      </c>
      <c r="AA10" s="179"/>
      <c r="AB10" s="180" t="s">
        <v>267</v>
      </c>
      <c r="AC10" s="179"/>
      <c r="AD10" s="181"/>
      <c r="AE10" s="178" t="s">
        <v>114</v>
      </c>
      <c r="AF10" s="178"/>
      <c r="AG10" s="179"/>
      <c r="AH10" s="181"/>
      <c r="AI10" s="178" t="s">
        <v>231</v>
      </c>
      <c r="AJ10" s="182"/>
      <c r="AK10" s="115"/>
      <c r="AM10" s="3" t="s">
        <v>385</v>
      </c>
      <c r="AR10" s="157" t="s">
        <v>164</v>
      </c>
      <c r="AS10" s="157" t="s">
        <v>598</v>
      </c>
      <c r="AT10" s="157" t="s">
        <v>332</v>
      </c>
      <c r="AU10" s="3" t="s">
        <v>514</v>
      </c>
      <c r="AV10" s="3" t="s">
        <v>93</v>
      </c>
      <c r="AX10" s="3" t="s">
        <v>113</v>
      </c>
      <c r="AZ10" s="3" t="s">
        <v>135</v>
      </c>
      <c r="BA10" s="3" t="s">
        <v>220</v>
      </c>
      <c r="BD10" s="3" t="s">
        <v>228</v>
      </c>
      <c r="BH10" s="3" t="s">
        <v>244</v>
      </c>
    </row>
    <row r="11" spans="1:60" ht="131.44999999999999" customHeight="1">
      <c r="A11" s="129">
        <v>6</v>
      </c>
      <c r="B11" s="366"/>
      <c r="C11" s="183">
        <v>2</v>
      </c>
      <c r="D11" s="171" t="s">
        <v>700</v>
      </c>
      <c r="E11" s="184"/>
      <c r="F11" s="171" t="s">
        <v>690</v>
      </c>
      <c r="G11" s="184"/>
      <c r="H11" s="185" t="s">
        <v>461</v>
      </c>
      <c r="I11" s="184"/>
      <c r="J11" s="169" t="s">
        <v>719</v>
      </c>
      <c r="K11" s="184"/>
      <c r="L11" s="171" t="s">
        <v>695</v>
      </c>
      <c r="M11" s="184"/>
      <c r="N11" s="186" t="s">
        <v>183</v>
      </c>
      <c r="O11" s="184"/>
      <c r="P11" s="187" t="s">
        <v>323</v>
      </c>
      <c r="Q11" s="188"/>
      <c r="R11" s="184"/>
      <c r="S11" s="187" t="s">
        <v>332</v>
      </c>
      <c r="T11" s="188"/>
      <c r="U11" s="189"/>
      <c r="V11" s="190" t="s">
        <v>328</v>
      </c>
      <c r="W11" s="189"/>
      <c r="X11" s="191" t="s">
        <v>516</v>
      </c>
      <c r="Y11" s="189"/>
      <c r="Z11" s="192" t="s">
        <v>606</v>
      </c>
      <c r="AA11" s="193"/>
      <c r="AB11" s="194" t="s">
        <v>267</v>
      </c>
      <c r="AC11" s="193"/>
      <c r="AD11" s="195"/>
      <c r="AE11" s="192" t="s">
        <v>114</v>
      </c>
      <c r="AF11" s="192"/>
      <c r="AG11" s="193"/>
      <c r="AH11" s="195"/>
      <c r="AI11" s="192" t="s">
        <v>231</v>
      </c>
      <c r="AJ11" s="196"/>
      <c r="AK11" s="115"/>
      <c r="AM11" s="3" t="s">
        <v>386</v>
      </c>
      <c r="AR11" s="157" t="s">
        <v>165</v>
      </c>
      <c r="AS11" s="157" t="s">
        <v>324</v>
      </c>
      <c r="AT11" s="157"/>
      <c r="AU11" s="3" t="s">
        <v>73</v>
      </c>
      <c r="AV11" s="3" t="s">
        <v>94</v>
      </c>
      <c r="AX11" s="3" t="s">
        <v>114</v>
      </c>
      <c r="AZ11" s="3" t="s">
        <v>136</v>
      </c>
      <c r="BA11" s="3" t="s">
        <v>221</v>
      </c>
      <c r="BD11" s="3" t="s">
        <v>229</v>
      </c>
      <c r="BH11" s="3" t="s">
        <v>239</v>
      </c>
    </row>
    <row r="12" spans="1:60" ht="121.15" customHeight="1">
      <c r="A12" s="129">
        <v>7</v>
      </c>
      <c r="B12" s="366"/>
      <c r="C12" s="197">
        <v>3</v>
      </c>
      <c r="D12" s="169" t="s">
        <v>702</v>
      </c>
      <c r="E12" s="184"/>
      <c r="F12" s="171" t="s">
        <v>687</v>
      </c>
      <c r="G12" s="184"/>
      <c r="H12" s="185" t="s">
        <v>461</v>
      </c>
      <c r="I12" s="184"/>
      <c r="J12" s="169" t="s">
        <v>720</v>
      </c>
      <c r="K12" s="184"/>
      <c r="L12" s="169" t="s">
        <v>721</v>
      </c>
      <c r="M12" s="184"/>
      <c r="N12" s="186" t="s">
        <v>183</v>
      </c>
      <c r="O12" s="184"/>
      <c r="P12" s="187" t="s">
        <v>323</v>
      </c>
      <c r="Q12" s="188"/>
      <c r="R12" s="184"/>
      <c r="S12" s="187" t="s">
        <v>332</v>
      </c>
      <c r="T12" s="188"/>
      <c r="U12" s="189"/>
      <c r="V12" s="190" t="s">
        <v>328</v>
      </c>
      <c r="W12" s="189"/>
      <c r="X12" s="191" t="s">
        <v>516</v>
      </c>
      <c r="Y12" s="189"/>
      <c r="Z12" s="192" t="s">
        <v>606</v>
      </c>
      <c r="AA12" s="193"/>
      <c r="AB12" s="194" t="s">
        <v>267</v>
      </c>
      <c r="AC12" s="193"/>
      <c r="AD12" s="195"/>
      <c r="AE12" s="192" t="s">
        <v>114</v>
      </c>
      <c r="AF12" s="192"/>
      <c r="AG12" s="193"/>
      <c r="AH12" s="195"/>
      <c r="AI12" s="192"/>
      <c r="AJ12" s="196"/>
      <c r="AK12" s="115"/>
      <c r="AM12" s="3" t="s">
        <v>387</v>
      </c>
      <c r="AR12" s="157" t="s">
        <v>488</v>
      </c>
      <c r="AS12" s="157"/>
      <c r="AT12" s="157"/>
      <c r="AU12" s="3" t="s">
        <v>515</v>
      </c>
      <c r="AV12" s="3" t="s">
        <v>95</v>
      </c>
      <c r="AX12" s="3" t="s">
        <v>115</v>
      </c>
      <c r="AZ12" s="3" t="s">
        <v>137</v>
      </c>
      <c r="BA12" s="3" t="s">
        <v>222</v>
      </c>
      <c r="BD12" s="3" t="s">
        <v>230</v>
      </c>
      <c r="BH12" s="3" t="s">
        <v>245</v>
      </c>
    </row>
    <row r="13" spans="1:60" ht="121.15" customHeight="1">
      <c r="A13" s="129">
        <v>8</v>
      </c>
      <c r="B13" s="367"/>
      <c r="C13" s="198">
        <v>4</v>
      </c>
      <c r="D13" s="169" t="s">
        <v>699</v>
      </c>
      <c r="E13" s="199"/>
      <c r="F13" s="200" t="s">
        <v>688</v>
      </c>
      <c r="G13" s="199"/>
      <c r="H13" s="201" t="s">
        <v>461</v>
      </c>
      <c r="I13" s="199"/>
      <c r="J13" s="200" t="s">
        <v>694</v>
      </c>
      <c r="K13" s="199"/>
      <c r="L13" s="169" t="s">
        <v>722</v>
      </c>
      <c r="M13" s="199"/>
      <c r="N13" s="202" t="s">
        <v>183</v>
      </c>
      <c r="O13" s="199"/>
      <c r="P13" s="203" t="s">
        <v>323</v>
      </c>
      <c r="Q13" s="200"/>
      <c r="R13" s="199"/>
      <c r="S13" s="203" t="s">
        <v>332</v>
      </c>
      <c r="T13" s="200"/>
      <c r="U13" s="204"/>
      <c r="V13" s="205" t="s">
        <v>328</v>
      </c>
      <c r="W13" s="204"/>
      <c r="X13" s="191" t="s">
        <v>516</v>
      </c>
      <c r="Y13" s="204"/>
      <c r="Z13" s="206" t="s">
        <v>606</v>
      </c>
      <c r="AA13" s="207"/>
      <c r="AB13" s="208" t="s">
        <v>267</v>
      </c>
      <c r="AC13" s="207"/>
      <c r="AD13" s="209"/>
      <c r="AE13" s="206" t="s">
        <v>114</v>
      </c>
      <c r="AF13" s="206"/>
      <c r="AG13" s="207"/>
      <c r="AH13" s="209"/>
      <c r="AI13" s="206" t="s">
        <v>231</v>
      </c>
      <c r="AJ13" s="210"/>
      <c r="AK13" s="115"/>
      <c r="AM13" s="3" t="s">
        <v>40</v>
      </c>
      <c r="AR13" s="157" t="s">
        <v>166</v>
      </c>
      <c r="AS13" s="157"/>
      <c r="AT13" s="157"/>
      <c r="AU13" s="3" t="s">
        <v>516</v>
      </c>
      <c r="AV13" s="3" t="s">
        <v>96</v>
      </c>
      <c r="AX13" s="3" t="s">
        <v>116</v>
      </c>
      <c r="AZ13" s="3" t="s">
        <v>138</v>
      </c>
      <c r="BA13" s="3" t="s">
        <v>223</v>
      </c>
      <c r="BD13" s="3" t="s">
        <v>231</v>
      </c>
      <c r="BH13" s="3" t="s">
        <v>246</v>
      </c>
    </row>
    <row r="14" spans="1:60" ht="117.6" customHeight="1">
      <c r="A14" s="129">
        <v>9</v>
      </c>
      <c r="B14" s="363" t="s">
        <v>639</v>
      </c>
      <c r="C14" s="136">
        <v>1</v>
      </c>
      <c r="D14" s="211" t="s">
        <v>684</v>
      </c>
      <c r="E14" s="212"/>
      <c r="F14" s="213" t="s">
        <v>627</v>
      </c>
      <c r="G14" s="214"/>
      <c r="H14" s="215" t="s">
        <v>461</v>
      </c>
      <c r="I14" s="212"/>
      <c r="J14" s="216" t="s">
        <v>609</v>
      </c>
      <c r="K14" s="217"/>
      <c r="L14" s="213" t="s">
        <v>611</v>
      </c>
      <c r="M14" s="217"/>
      <c r="N14" s="218" t="s">
        <v>183</v>
      </c>
      <c r="O14" s="212"/>
      <c r="P14" s="213" t="s">
        <v>323</v>
      </c>
      <c r="Q14" s="213"/>
      <c r="R14" s="217"/>
      <c r="S14" s="213" t="s">
        <v>330</v>
      </c>
      <c r="T14" s="213"/>
      <c r="U14" s="217"/>
      <c r="V14" s="219" t="s">
        <v>328</v>
      </c>
      <c r="W14" s="212"/>
      <c r="X14" s="144" t="s">
        <v>516</v>
      </c>
      <c r="Y14" s="212"/>
      <c r="Z14" s="213" t="s">
        <v>606</v>
      </c>
      <c r="AA14" s="212"/>
      <c r="AB14" s="219" t="s">
        <v>267</v>
      </c>
      <c r="AC14" s="212"/>
      <c r="AD14" s="220"/>
      <c r="AE14" s="221" t="s">
        <v>114</v>
      </c>
      <c r="AF14" s="221"/>
      <c r="AG14" s="212"/>
      <c r="AH14" s="220"/>
      <c r="AI14" s="221" t="s">
        <v>231</v>
      </c>
      <c r="AJ14" s="222"/>
      <c r="AK14" s="115"/>
      <c r="AM14" s="3" t="s">
        <v>388</v>
      </c>
      <c r="AR14" s="157" t="s">
        <v>167</v>
      </c>
      <c r="AS14" s="157"/>
      <c r="AT14" s="157"/>
      <c r="AU14" s="3" t="s">
        <v>517</v>
      </c>
      <c r="AV14" s="3" t="s">
        <v>97</v>
      </c>
      <c r="AX14" s="3" t="s">
        <v>117</v>
      </c>
      <c r="AZ14" s="3" t="s">
        <v>139</v>
      </c>
      <c r="BA14" s="3" t="s">
        <v>224</v>
      </c>
      <c r="BD14" s="3" t="s">
        <v>232</v>
      </c>
      <c r="BH14" s="3" t="s">
        <v>247</v>
      </c>
    </row>
    <row r="15" spans="1:60" ht="128.44999999999999" customHeight="1">
      <c r="A15" s="129">
        <v>10</v>
      </c>
      <c r="B15" s="363"/>
      <c r="C15" s="147">
        <v>2</v>
      </c>
      <c r="D15" s="223" t="s">
        <v>723</v>
      </c>
      <c r="E15" s="149"/>
      <c r="F15" s="148" t="s">
        <v>628</v>
      </c>
      <c r="G15" s="149"/>
      <c r="H15" s="150" t="s">
        <v>461</v>
      </c>
      <c r="I15" s="149"/>
      <c r="J15" s="148" t="s">
        <v>610</v>
      </c>
      <c r="K15" s="149"/>
      <c r="L15" s="216" t="s">
        <v>724</v>
      </c>
      <c r="M15" s="149"/>
      <c r="N15" s="151" t="s">
        <v>183</v>
      </c>
      <c r="O15" s="149"/>
      <c r="P15" s="152" t="s">
        <v>323</v>
      </c>
      <c r="Q15" s="148"/>
      <c r="R15" s="149"/>
      <c r="S15" s="152" t="s">
        <v>330</v>
      </c>
      <c r="T15" s="148"/>
      <c r="U15" s="149"/>
      <c r="V15" s="153" t="s">
        <v>328</v>
      </c>
      <c r="W15" s="149"/>
      <c r="X15" s="148" t="s">
        <v>516</v>
      </c>
      <c r="Y15" s="149"/>
      <c r="Z15" s="148"/>
      <c r="AA15" s="149"/>
      <c r="AB15" s="153" t="s">
        <v>267</v>
      </c>
      <c r="AC15" s="149"/>
      <c r="AD15" s="154"/>
      <c r="AE15" s="148" t="s">
        <v>114</v>
      </c>
      <c r="AF15" s="148"/>
      <c r="AG15" s="149"/>
      <c r="AH15" s="154"/>
      <c r="AI15" s="148"/>
      <c r="AJ15" s="155"/>
      <c r="AK15" s="115"/>
      <c r="AM15" s="3" t="s">
        <v>41</v>
      </c>
      <c r="AR15" s="157" t="s">
        <v>168</v>
      </c>
      <c r="AS15" s="157"/>
      <c r="AT15" s="157"/>
      <c r="AU15" s="3" t="s">
        <v>518</v>
      </c>
      <c r="AV15" s="3" t="s">
        <v>98</v>
      </c>
      <c r="AX15" s="3" t="s">
        <v>118</v>
      </c>
      <c r="AZ15" s="3" t="s">
        <v>140</v>
      </c>
      <c r="BA15" s="3" t="s">
        <v>225</v>
      </c>
      <c r="BD15" s="3" t="s">
        <v>233</v>
      </c>
    </row>
    <row r="16" spans="1:60" ht="136.15" customHeight="1">
      <c r="A16" s="129">
        <v>11</v>
      </c>
      <c r="B16" s="363"/>
      <c r="C16" s="147">
        <v>3</v>
      </c>
      <c r="D16" s="224" t="s">
        <v>608</v>
      </c>
      <c r="E16" s="149"/>
      <c r="F16" s="148" t="s">
        <v>608</v>
      </c>
      <c r="G16" s="149"/>
      <c r="H16" s="150" t="s">
        <v>461</v>
      </c>
      <c r="I16" s="149"/>
      <c r="J16" s="148" t="s">
        <v>612</v>
      </c>
      <c r="K16" s="149"/>
      <c r="L16" s="216" t="s">
        <v>725</v>
      </c>
      <c r="M16" s="149"/>
      <c r="N16" s="151" t="s">
        <v>183</v>
      </c>
      <c r="O16" s="149"/>
      <c r="P16" s="152" t="s">
        <v>323</v>
      </c>
      <c r="Q16" s="148"/>
      <c r="R16" s="149"/>
      <c r="S16" s="152" t="s">
        <v>330</v>
      </c>
      <c r="T16" s="148"/>
      <c r="U16" s="149"/>
      <c r="V16" s="153" t="s">
        <v>328</v>
      </c>
      <c r="W16" s="149"/>
      <c r="X16" s="148" t="s">
        <v>516</v>
      </c>
      <c r="Y16" s="149"/>
      <c r="Z16" s="148"/>
      <c r="AA16" s="149"/>
      <c r="AB16" s="153" t="s">
        <v>267</v>
      </c>
      <c r="AC16" s="149"/>
      <c r="AD16" s="154"/>
      <c r="AE16" s="148" t="s">
        <v>114</v>
      </c>
      <c r="AF16" s="148"/>
      <c r="AG16" s="149"/>
      <c r="AH16" s="154"/>
      <c r="AI16" s="148" t="s">
        <v>231</v>
      </c>
      <c r="AJ16" s="155"/>
      <c r="AK16" s="115"/>
      <c r="AM16" s="3" t="s">
        <v>42</v>
      </c>
      <c r="AR16" s="157" t="s">
        <v>489</v>
      </c>
      <c r="AS16" s="157"/>
      <c r="AT16" s="157"/>
      <c r="AU16" s="3" t="s">
        <v>74</v>
      </c>
      <c r="AV16" s="3" t="s">
        <v>99</v>
      </c>
      <c r="AX16" s="3" t="s">
        <v>119</v>
      </c>
      <c r="AZ16" s="3" t="s">
        <v>141</v>
      </c>
      <c r="BD16" s="3" t="s">
        <v>234</v>
      </c>
    </row>
    <row r="17" spans="1:56" ht="70.150000000000006" customHeight="1">
      <c r="A17" s="129">
        <v>12</v>
      </c>
      <c r="B17" s="364"/>
      <c r="C17" s="147"/>
      <c r="D17" s="159"/>
      <c r="E17" s="160"/>
      <c r="F17" s="159"/>
      <c r="G17" s="160"/>
      <c r="H17" s="161"/>
      <c r="I17" s="160"/>
      <c r="J17" s="159"/>
      <c r="K17" s="160"/>
      <c r="L17" s="216"/>
      <c r="M17" s="160"/>
      <c r="N17" s="163"/>
      <c r="O17" s="160"/>
      <c r="P17" s="164"/>
      <c r="Q17" s="159"/>
      <c r="R17" s="160"/>
      <c r="S17" s="164"/>
      <c r="T17" s="159"/>
      <c r="U17" s="160"/>
      <c r="V17" s="165" t="s">
        <v>328</v>
      </c>
      <c r="W17" s="160"/>
      <c r="X17" s="159"/>
      <c r="Y17" s="160"/>
      <c r="Z17" s="159"/>
      <c r="AA17" s="160"/>
      <c r="AB17" s="165" t="s">
        <v>267</v>
      </c>
      <c r="AC17" s="160"/>
      <c r="AD17" s="166"/>
      <c r="AE17" s="159"/>
      <c r="AF17" s="159"/>
      <c r="AG17" s="160"/>
      <c r="AH17" s="166"/>
      <c r="AI17" s="159"/>
      <c r="AJ17" s="167"/>
      <c r="AK17" s="115"/>
      <c r="AM17" s="3" t="s">
        <v>389</v>
      </c>
      <c r="AR17" s="157" t="s">
        <v>490</v>
      </c>
      <c r="AS17" s="157"/>
      <c r="AT17" s="157"/>
      <c r="AU17" s="3" t="s">
        <v>75</v>
      </c>
      <c r="AV17" s="3" t="s">
        <v>100</v>
      </c>
      <c r="AX17" s="3" t="s">
        <v>120</v>
      </c>
      <c r="AZ17" s="3" t="s">
        <v>142</v>
      </c>
      <c r="BD17" s="3" t="s">
        <v>235</v>
      </c>
    </row>
    <row r="18" spans="1:56" ht="127.9" customHeight="1">
      <c r="A18" s="129">
        <v>13</v>
      </c>
      <c r="B18" s="365" t="s">
        <v>640</v>
      </c>
      <c r="C18" s="225">
        <v>1</v>
      </c>
      <c r="D18" s="2" t="s">
        <v>633</v>
      </c>
      <c r="E18" s="170"/>
      <c r="F18" s="171"/>
      <c r="G18" s="170"/>
      <c r="H18" s="172" t="s">
        <v>463</v>
      </c>
      <c r="I18" s="170"/>
      <c r="J18" s="171" t="s">
        <v>629</v>
      </c>
      <c r="K18" s="170"/>
      <c r="L18" s="171" t="s">
        <v>632</v>
      </c>
      <c r="M18" s="170"/>
      <c r="N18" s="173" t="s">
        <v>183</v>
      </c>
      <c r="O18" s="170"/>
      <c r="P18" s="174" t="s">
        <v>323</v>
      </c>
      <c r="Q18" s="171"/>
      <c r="R18" s="170"/>
      <c r="S18" s="174" t="s">
        <v>332</v>
      </c>
      <c r="T18" s="171"/>
      <c r="U18" s="175"/>
      <c r="V18" s="176" t="s">
        <v>328</v>
      </c>
      <c r="W18" s="175"/>
      <c r="X18" s="226"/>
      <c r="Y18" s="175"/>
      <c r="Z18" s="178"/>
      <c r="AA18" s="179"/>
      <c r="AB18" s="180" t="s">
        <v>267</v>
      </c>
      <c r="AC18" s="179"/>
      <c r="AD18" s="181"/>
      <c r="AE18" s="178" t="s">
        <v>114</v>
      </c>
      <c r="AF18" s="178"/>
      <c r="AG18" s="179"/>
      <c r="AH18" s="181"/>
      <c r="AI18" s="178"/>
      <c r="AJ18" s="182"/>
      <c r="AK18" s="115"/>
      <c r="AM18" s="3" t="s">
        <v>390</v>
      </c>
      <c r="AR18" s="157" t="s">
        <v>169</v>
      </c>
      <c r="AS18" s="157"/>
      <c r="AT18" s="157"/>
      <c r="AU18" s="3" t="s">
        <v>76</v>
      </c>
      <c r="AV18" s="3" t="s">
        <v>101</v>
      </c>
      <c r="AX18" s="3" t="s">
        <v>121</v>
      </c>
      <c r="AZ18" s="3" t="s">
        <v>143</v>
      </c>
      <c r="BD18" s="3" t="s">
        <v>236</v>
      </c>
    </row>
    <row r="19" spans="1:56" ht="110.45" customHeight="1">
      <c r="A19" s="129">
        <v>14</v>
      </c>
      <c r="B19" s="366"/>
      <c r="C19" s="197">
        <v>2</v>
      </c>
      <c r="D19" s="2" t="s">
        <v>613</v>
      </c>
      <c r="E19" s="184"/>
      <c r="F19" s="188"/>
      <c r="G19" s="184"/>
      <c r="H19" s="185" t="s">
        <v>463</v>
      </c>
      <c r="I19" s="184"/>
      <c r="J19" s="188" t="s">
        <v>631</v>
      </c>
      <c r="K19" s="184"/>
      <c r="L19" s="188" t="s">
        <v>691</v>
      </c>
      <c r="M19" s="184"/>
      <c r="N19" s="186" t="s">
        <v>183</v>
      </c>
      <c r="O19" s="184"/>
      <c r="P19" s="187" t="s">
        <v>323</v>
      </c>
      <c r="Q19" s="188"/>
      <c r="R19" s="184"/>
      <c r="S19" s="187" t="s">
        <v>332</v>
      </c>
      <c r="T19" s="188"/>
      <c r="U19" s="189"/>
      <c r="V19" s="190" t="s">
        <v>328</v>
      </c>
      <c r="W19" s="189"/>
      <c r="X19" s="191" t="s">
        <v>516</v>
      </c>
      <c r="Y19" s="189"/>
      <c r="Z19" s="192"/>
      <c r="AA19" s="193"/>
      <c r="AB19" s="194" t="s">
        <v>267</v>
      </c>
      <c r="AC19" s="193"/>
      <c r="AD19" s="195"/>
      <c r="AE19" s="192" t="s">
        <v>114</v>
      </c>
      <c r="AF19" s="192"/>
      <c r="AG19" s="193"/>
      <c r="AH19" s="195"/>
      <c r="AI19" s="192" t="s">
        <v>231</v>
      </c>
      <c r="AJ19" s="196"/>
      <c r="AK19" s="115"/>
      <c r="AM19" s="3" t="s">
        <v>391</v>
      </c>
      <c r="AR19" s="157" t="s">
        <v>491</v>
      </c>
      <c r="AS19" s="157"/>
      <c r="AT19" s="157"/>
      <c r="AU19" s="3" t="s">
        <v>77</v>
      </c>
      <c r="AV19" s="3" t="s">
        <v>102</v>
      </c>
      <c r="AX19" s="3" t="s">
        <v>122</v>
      </c>
      <c r="AZ19" s="3" t="s">
        <v>144</v>
      </c>
      <c r="BD19" s="3" t="s">
        <v>237</v>
      </c>
    </row>
    <row r="20" spans="1:56" ht="46.5" customHeight="1">
      <c r="A20" s="129">
        <v>15</v>
      </c>
      <c r="B20" s="366"/>
      <c r="C20" s="197"/>
      <c r="D20" s="188"/>
      <c r="E20" s="184"/>
      <c r="F20" s="188"/>
      <c r="G20" s="184"/>
      <c r="H20" s="185"/>
      <c r="I20" s="184"/>
      <c r="J20" s="188"/>
      <c r="K20" s="184"/>
      <c r="L20" s="188"/>
      <c r="M20" s="184"/>
      <c r="N20" s="186"/>
      <c r="O20" s="184"/>
      <c r="P20" s="187"/>
      <c r="Q20" s="188"/>
      <c r="R20" s="184"/>
      <c r="S20" s="187"/>
      <c r="T20" s="188"/>
      <c r="U20" s="189"/>
      <c r="V20" s="190" t="s">
        <v>328</v>
      </c>
      <c r="W20" s="189"/>
      <c r="X20" s="191"/>
      <c r="Y20" s="189"/>
      <c r="Z20" s="192"/>
      <c r="AA20" s="193"/>
      <c r="AB20" s="194" t="s">
        <v>267</v>
      </c>
      <c r="AC20" s="193"/>
      <c r="AD20" s="195"/>
      <c r="AE20" s="192"/>
      <c r="AF20" s="192"/>
      <c r="AG20" s="193"/>
      <c r="AH20" s="195"/>
      <c r="AI20" s="192"/>
      <c r="AJ20" s="196"/>
      <c r="AK20" s="115"/>
      <c r="AM20" s="3" t="s">
        <v>43</v>
      </c>
      <c r="AR20" s="157" t="s">
        <v>492</v>
      </c>
      <c r="AS20" s="157"/>
      <c r="AT20" s="157"/>
      <c r="AU20" s="3" t="s">
        <v>519</v>
      </c>
      <c r="AV20" s="3" t="s">
        <v>103</v>
      </c>
      <c r="AX20" s="3" t="s">
        <v>123</v>
      </c>
      <c r="AZ20" s="3" t="s">
        <v>145</v>
      </c>
      <c r="BD20" s="3" t="s">
        <v>238</v>
      </c>
    </row>
    <row r="21" spans="1:56" ht="46.5" customHeight="1">
      <c r="A21" s="129">
        <v>16</v>
      </c>
      <c r="B21" s="366"/>
      <c r="C21" s="227"/>
      <c r="D21" s="200"/>
      <c r="E21" s="199"/>
      <c r="F21" s="200"/>
      <c r="G21" s="199"/>
      <c r="H21" s="201"/>
      <c r="I21" s="199"/>
      <c r="J21" s="200"/>
      <c r="K21" s="199"/>
      <c r="L21" s="200"/>
      <c r="M21" s="199"/>
      <c r="N21" s="202"/>
      <c r="O21" s="199"/>
      <c r="P21" s="203"/>
      <c r="Q21" s="200"/>
      <c r="R21" s="199"/>
      <c r="S21" s="203"/>
      <c r="T21" s="200"/>
      <c r="U21" s="204"/>
      <c r="V21" s="205" t="s">
        <v>328</v>
      </c>
      <c r="W21" s="204"/>
      <c r="X21" s="191"/>
      <c r="Y21" s="204"/>
      <c r="Z21" s="206"/>
      <c r="AA21" s="207"/>
      <c r="AB21" s="208" t="s">
        <v>267</v>
      </c>
      <c r="AC21" s="207"/>
      <c r="AD21" s="209"/>
      <c r="AE21" s="206"/>
      <c r="AF21" s="206"/>
      <c r="AG21" s="207"/>
      <c r="AH21" s="209"/>
      <c r="AI21" s="206"/>
      <c r="AJ21" s="210"/>
      <c r="AK21" s="115"/>
      <c r="AM21" s="3" t="s">
        <v>44</v>
      </c>
      <c r="AR21" s="157" t="s">
        <v>170</v>
      </c>
      <c r="AS21" s="157"/>
      <c r="AT21" s="157"/>
      <c r="AU21" s="3" t="s">
        <v>78</v>
      </c>
      <c r="AV21" s="3" t="s">
        <v>104</v>
      </c>
      <c r="AX21" s="3" t="s">
        <v>124</v>
      </c>
      <c r="AZ21" s="3" t="s">
        <v>146</v>
      </c>
      <c r="BD21" s="3" t="s">
        <v>239</v>
      </c>
    </row>
    <row r="22" spans="1:56" ht="124.9" customHeight="1">
      <c r="A22" s="129">
        <v>17</v>
      </c>
      <c r="B22" s="363" t="s">
        <v>641</v>
      </c>
      <c r="C22" s="136">
        <v>1</v>
      </c>
      <c r="D22" s="213" t="s">
        <v>636</v>
      </c>
      <c r="E22" s="212"/>
      <c r="F22" s="213"/>
      <c r="G22" s="214"/>
      <c r="H22" s="215" t="s">
        <v>42</v>
      </c>
      <c r="I22" s="212"/>
      <c r="J22" s="213" t="s">
        <v>730</v>
      </c>
      <c r="K22" s="217"/>
      <c r="L22" s="213" t="s">
        <v>731</v>
      </c>
      <c r="M22" s="217"/>
      <c r="N22" s="218" t="s">
        <v>183</v>
      </c>
      <c r="O22" s="212"/>
      <c r="P22" s="213" t="s">
        <v>323</v>
      </c>
      <c r="Q22" s="213"/>
      <c r="R22" s="217"/>
      <c r="S22" s="213" t="s">
        <v>332</v>
      </c>
      <c r="T22" s="213"/>
      <c r="U22" s="217"/>
      <c r="V22" s="219" t="s">
        <v>328</v>
      </c>
      <c r="W22" s="212"/>
      <c r="X22" s="144" t="s">
        <v>516</v>
      </c>
      <c r="Y22" s="212"/>
      <c r="Z22" s="213"/>
      <c r="AA22" s="212"/>
      <c r="AB22" s="219" t="s">
        <v>267</v>
      </c>
      <c r="AC22" s="212"/>
      <c r="AD22" s="220"/>
      <c r="AE22" s="221" t="s">
        <v>131</v>
      </c>
      <c r="AF22" s="221"/>
      <c r="AG22" s="212"/>
      <c r="AH22" s="220"/>
      <c r="AI22" s="221" t="s">
        <v>233</v>
      </c>
      <c r="AJ22" s="222"/>
      <c r="AK22" s="115"/>
      <c r="AM22" s="3" t="s">
        <v>392</v>
      </c>
      <c r="AR22" s="157" t="s">
        <v>171</v>
      </c>
      <c r="AS22" s="157"/>
      <c r="AT22" s="157"/>
      <c r="AU22" s="3" t="s">
        <v>520</v>
      </c>
      <c r="AV22" s="3" t="s">
        <v>105</v>
      </c>
      <c r="AX22" s="3" t="s">
        <v>125</v>
      </c>
      <c r="AZ22" s="3" t="s">
        <v>147</v>
      </c>
      <c r="BD22" s="3" t="s">
        <v>240</v>
      </c>
    </row>
    <row r="23" spans="1:56" ht="116.45" customHeight="1">
      <c r="A23" s="129">
        <v>18</v>
      </c>
      <c r="B23" s="363"/>
      <c r="C23" s="147">
        <v>2</v>
      </c>
      <c r="D23" s="148" t="s">
        <v>635</v>
      </c>
      <c r="E23" s="149"/>
      <c r="F23" s="148"/>
      <c r="G23" s="149"/>
      <c r="H23" s="150" t="s">
        <v>42</v>
      </c>
      <c r="I23" s="149"/>
      <c r="J23" s="148" t="s">
        <v>730</v>
      </c>
      <c r="K23" s="149"/>
      <c r="L23" s="148" t="s">
        <v>732</v>
      </c>
      <c r="M23" s="149"/>
      <c r="N23" s="151" t="s">
        <v>183</v>
      </c>
      <c r="O23" s="149"/>
      <c r="P23" s="152" t="s">
        <v>598</v>
      </c>
      <c r="Q23" s="148"/>
      <c r="R23" s="149"/>
      <c r="S23" s="152" t="s">
        <v>332</v>
      </c>
      <c r="T23" s="148"/>
      <c r="U23" s="149"/>
      <c r="V23" s="153" t="s">
        <v>328</v>
      </c>
      <c r="W23" s="149"/>
      <c r="X23" s="148" t="s">
        <v>516</v>
      </c>
      <c r="Y23" s="149"/>
      <c r="Z23" s="148"/>
      <c r="AA23" s="149"/>
      <c r="AB23" s="153" t="s">
        <v>267</v>
      </c>
      <c r="AC23" s="149"/>
      <c r="AD23" s="154"/>
      <c r="AE23" s="148" t="s">
        <v>131</v>
      </c>
      <c r="AF23" s="148"/>
      <c r="AG23" s="149"/>
      <c r="AH23" s="154"/>
      <c r="AI23" s="148" t="s">
        <v>233</v>
      </c>
      <c r="AJ23" s="155"/>
      <c r="AK23" s="115"/>
      <c r="AM23" s="3" t="s">
        <v>45</v>
      </c>
      <c r="AR23" s="157" t="s">
        <v>172</v>
      </c>
      <c r="AS23" s="157"/>
      <c r="AT23" s="157"/>
      <c r="AU23" s="3" t="s">
        <v>79</v>
      </c>
      <c r="AV23" s="3" t="s">
        <v>106</v>
      </c>
      <c r="AX23" s="3" t="s">
        <v>126</v>
      </c>
      <c r="AZ23" s="3" t="s">
        <v>148</v>
      </c>
      <c r="BD23" s="3" t="s">
        <v>241</v>
      </c>
    </row>
    <row r="24" spans="1:56" ht="131.44999999999999" customHeight="1">
      <c r="A24" s="129">
        <v>19</v>
      </c>
      <c r="B24" s="363"/>
      <c r="C24" s="147">
        <v>3</v>
      </c>
      <c r="D24" s="148" t="s">
        <v>634</v>
      </c>
      <c r="E24" s="149"/>
      <c r="F24" s="148"/>
      <c r="G24" s="149"/>
      <c r="H24" s="150" t="s">
        <v>42</v>
      </c>
      <c r="I24" s="149"/>
      <c r="J24" s="148" t="s">
        <v>730</v>
      </c>
      <c r="K24" s="149"/>
      <c r="L24" s="148" t="s">
        <v>692</v>
      </c>
      <c r="M24" s="149"/>
      <c r="N24" s="151" t="s">
        <v>183</v>
      </c>
      <c r="O24" s="149"/>
      <c r="P24" s="152" t="s">
        <v>598</v>
      </c>
      <c r="Q24" s="148"/>
      <c r="R24" s="149"/>
      <c r="S24" s="152" t="s">
        <v>332</v>
      </c>
      <c r="T24" s="148"/>
      <c r="U24" s="149"/>
      <c r="V24" s="153" t="s">
        <v>328</v>
      </c>
      <c r="W24" s="149"/>
      <c r="X24" s="148" t="s">
        <v>516</v>
      </c>
      <c r="Y24" s="149"/>
      <c r="Z24" s="148"/>
      <c r="AA24" s="149"/>
      <c r="AB24" s="153" t="s">
        <v>267</v>
      </c>
      <c r="AC24" s="149"/>
      <c r="AD24" s="154"/>
      <c r="AE24" s="148" t="s">
        <v>131</v>
      </c>
      <c r="AF24" s="148"/>
      <c r="AG24" s="149"/>
      <c r="AH24" s="154"/>
      <c r="AI24" s="148" t="s">
        <v>233</v>
      </c>
      <c r="AJ24" s="155"/>
      <c r="AK24" s="115"/>
      <c r="AM24" s="3" t="s">
        <v>46</v>
      </c>
      <c r="AR24" s="157" t="s">
        <v>493</v>
      </c>
      <c r="AS24" s="157"/>
      <c r="AT24" s="157"/>
      <c r="AU24" s="3" t="s">
        <v>521</v>
      </c>
      <c r="AV24" s="3" t="s">
        <v>107</v>
      </c>
      <c r="AX24" s="3" t="s">
        <v>127</v>
      </c>
      <c r="AZ24" s="3" t="s">
        <v>149</v>
      </c>
      <c r="BD24" s="3" t="s">
        <v>242</v>
      </c>
    </row>
    <row r="25" spans="1:56" ht="46.5" customHeight="1">
      <c r="A25" s="129">
        <v>20</v>
      </c>
      <c r="B25" s="364"/>
      <c r="C25" s="158"/>
      <c r="D25" s="159"/>
      <c r="E25" s="160"/>
      <c r="F25" s="159"/>
      <c r="G25" s="160"/>
      <c r="H25" s="161"/>
      <c r="I25" s="160"/>
      <c r="J25" s="159"/>
      <c r="K25" s="160"/>
      <c r="L25" s="159"/>
      <c r="M25" s="160"/>
      <c r="N25" s="163"/>
      <c r="O25" s="160"/>
      <c r="P25" s="164"/>
      <c r="Q25" s="159"/>
      <c r="R25" s="160"/>
      <c r="S25" s="164"/>
      <c r="T25" s="159"/>
      <c r="U25" s="160"/>
      <c r="V25" s="165" t="s">
        <v>328</v>
      </c>
      <c r="W25" s="160"/>
      <c r="X25" s="159"/>
      <c r="Y25" s="160"/>
      <c r="Z25" s="159"/>
      <c r="AA25" s="160"/>
      <c r="AB25" s="165" t="s">
        <v>267</v>
      </c>
      <c r="AC25" s="160"/>
      <c r="AD25" s="166"/>
      <c r="AE25" s="159"/>
      <c r="AF25" s="159"/>
      <c r="AG25" s="160"/>
      <c r="AH25" s="166"/>
      <c r="AI25" s="159"/>
      <c r="AJ25" s="167"/>
      <c r="AK25" s="115"/>
      <c r="AM25" s="3" t="s">
        <v>47</v>
      </c>
      <c r="AR25" s="157" t="s">
        <v>494</v>
      </c>
      <c r="AS25" s="157"/>
      <c r="AT25" s="157"/>
      <c r="AU25" s="3" t="s">
        <v>522</v>
      </c>
      <c r="AV25" s="3" t="s">
        <v>108</v>
      </c>
      <c r="AX25" s="3" t="s">
        <v>128</v>
      </c>
      <c r="AZ25" s="3" t="s">
        <v>150</v>
      </c>
    </row>
    <row r="26" spans="1:56" ht="117.6" customHeight="1">
      <c r="A26" s="129">
        <v>21</v>
      </c>
      <c r="B26" s="365" t="s">
        <v>642</v>
      </c>
      <c r="C26" s="225">
        <v>1</v>
      </c>
      <c r="D26" s="171" t="s">
        <v>647</v>
      </c>
      <c r="E26" s="170"/>
      <c r="F26" s="171"/>
      <c r="G26" s="170"/>
      <c r="H26" s="172" t="s">
        <v>408</v>
      </c>
      <c r="I26" s="170"/>
      <c r="J26" s="171" t="s">
        <v>680</v>
      </c>
      <c r="K26" s="170"/>
      <c r="L26" s="171" t="s">
        <v>648</v>
      </c>
      <c r="M26" s="170"/>
      <c r="N26" s="173" t="s">
        <v>183</v>
      </c>
      <c r="O26" s="170"/>
      <c r="P26" s="174" t="s">
        <v>323</v>
      </c>
      <c r="Q26" s="171"/>
      <c r="R26" s="170"/>
      <c r="S26" s="174" t="s">
        <v>330</v>
      </c>
      <c r="T26" s="171"/>
      <c r="U26" s="175"/>
      <c r="V26" s="176" t="s">
        <v>328</v>
      </c>
      <c r="W26" s="175"/>
      <c r="X26" s="177" t="s">
        <v>516</v>
      </c>
      <c r="Y26" s="175"/>
      <c r="Z26" s="178" t="s">
        <v>606</v>
      </c>
      <c r="AA26" s="179"/>
      <c r="AB26" s="180" t="s">
        <v>267</v>
      </c>
      <c r="AC26" s="179"/>
      <c r="AD26" s="181"/>
      <c r="AE26" s="178" t="s">
        <v>114</v>
      </c>
      <c r="AF26" s="178"/>
      <c r="AG26" s="179"/>
      <c r="AH26" s="181"/>
      <c r="AI26" s="178"/>
      <c r="AJ26" s="182"/>
      <c r="AK26" s="115"/>
      <c r="AM26" s="3" t="s">
        <v>393</v>
      </c>
      <c r="AR26" s="157" t="s">
        <v>173</v>
      </c>
      <c r="AS26" s="157"/>
      <c r="AT26" s="157"/>
      <c r="AU26" s="3" t="s">
        <v>523</v>
      </c>
      <c r="AV26" s="3" t="s">
        <v>109</v>
      </c>
      <c r="AX26" s="3" t="s">
        <v>129</v>
      </c>
      <c r="AZ26" s="3" t="s">
        <v>151</v>
      </c>
    </row>
    <row r="27" spans="1:56" ht="102" customHeight="1">
      <c r="A27" s="129">
        <v>22</v>
      </c>
      <c r="B27" s="366"/>
      <c r="C27" s="197">
        <v>2</v>
      </c>
      <c r="D27" s="188" t="s">
        <v>649</v>
      </c>
      <c r="E27" s="184"/>
      <c r="F27" s="188"/>
      <c r="G27" s="184"/>
      <c r="H27" s="185" t="s">
        <v>387</v>
      </c>
      <c r="I27" s="184"/>
      <c r="J27" s="188" t="s">
        <v>677</v>
      </c>
      <c r="K27" s="184"/>
      <c r="L27" s="188" t="s">
        <v>678</v>
      </c>
      <c r="M27" s="184"/>
      <c r="N27" s="186" t="s">
        <v>183</v>
      </c>
      <c r="O27" s="184"/>
      <c r="P27" s="187" t="s">
        <v>323</v>
      </c>
      <c r="Q27" s="188"/>
      <c r="R27" s="184"/>
      <c r="S27" s="187" t="s">
        <v>330</v>
      </c>
      <c r="T27" s="188"/>
      <c r="U27" s="189"/>
      <c r="V27" s="190" t="s">
        <v>328</v>
      </c>
      <c r="W27" s="189"/>
      <c r="X27" s="191" t="s">
        <v>516</v>
      </c>
      <c r="Y27" s="189"/>
      <c r="Z27" s="192" t="s">
        <v>606</v>
      </c>
      <c r="AA27" s="193"/>
      <c r="AB27" s="194" t="s">
        <v>267</v>
      </c>
      <c r="AC27" s="193"/>
      <c r="AD27" s="195"/>
      <c r="AE27" s="192" t="s">
        <v>114</v>
      </c>
      <c r="AF27" s="192"/>
      <c r="AG27" s="193"/>
      <c r="AH27" s="195"/>
      <c r="AI27" s="192" t="s">
        <v>231</v>
      </c>
      <c r="AJ27" s="196"/>
      <c r="AK27" s="115"/>
      <c r="AM27" s="3" t="s">
        <v>48</v>
      </c>
      <c r="AR27" s="157" t="s">
        <v>495</v>
      </c>
      <c r="AS27" s="157"/>
      <c r="AT27" s="157"/>
      <c r="AU27" s="3" t="s">
        <v>524</v>
      </c>
      <c r="AV27" s="3" t="s">
        <v>110</v>
      </c>
      <c r="AX27" s="3" t="s">
        <v>130</v>
      </c>
      <c r="AZ27" s="3" t="s">
        <v>152</v>
      </c>
    </row>
    <row r="28" spans="1:56" ht="97.5" customHeight="1">
      <c r="A28" s="129">
        <v>23</v>
      </c>
      <c r="B28" s="366"/>
      <c r="C28" s="197">
        <v>3</v>
      </c>
      <c r="D28" s="228" t="s">
        <v>675</v>
      </c>
      <c r="E28" s="184"/>
      <c r="F28" s="188"/>
      <c r="G28" s="184"/>
      <c r="H28" s="185" t="s">
        <v>387</v>
      </c>
      <c r="I28" s="184"/>
      <c r="J28" s="188" t="s">
        <v>676</v>
      </c>
      <c r="K28" s="184"/>
      <c r="L28" s="188" t="s">
        <v>707</v>
      </c>
      <c r="M28" s="184"/>
      <c r="N28" s="186" t="s">
        <v>183</v>
      </c>
      <c r="O28" s="184"/>
      <c r="P28" s="187" t="s">
        <v>323</v>
      </c>
      <c r="Q28" s="188"/>
      <c r="R28" s="184"/>
      <c r="S28" s="187" t="s">
        <v>330</v>
      </c>
      <c r="T28" s="188"/>
      <c r="U28" s="189"/>
      <c r="V28" s="190" t="s">
        <v>328</v>
      </c>
      <c r="W28" s="189"/>
      <c r="X28" s="191" t="s">
        <v>516</v>
      </c>
      <c r="Y28" s="189"/>
      <c r="Z28" s="192" t="s">
        <v>606</v>
      </c>
      <c r="AA28" s="193"/>
      <c r="AB28" s="194" t="s">
        <v>267</v>
      </c>
      <c r="AC28" s="193"/>
      <c r="AD28" s="195"/>
      <c r="AE28" s="192" t="s">
        <v>114</v>
      </c>
      <c r="AF28" s="192"/>
      <c r="AG28" s="193"/>
      <c r="AH28" s="195"/>
      <c r="AI28" s="192" t="s">
        <v>237</v>
      </c>
      <c r="AJ28" s="196"/>
      <c r="AK28" s="115"/>
      <c r="AM28" s="3" t="s">
        <v>49</v>
      </c>
      <c r="AR28" s="157" t="s">
        <v>496</v>
      </c>
      <c r="AS28" s="157"/>
      <c r="AT28" s="157"/>
      <c r="AU28" s="3" t="s">
        <v>525</v>
      </c>
      <c r="AX28" s="3" t="s">
        <v>131</v>
      </c>
      <c r="AZ28" s="3" t="s">
        <v>153</v>
      </c>
    </row>
    <row r="29" spans="1:56" ht="78" customHeight="1">
      <c r="A29" s="129">
        <v>24</v>
      </c>
      <c r="B29" s="366"/>
      <c r="C29" s="227"/>
      <c r="D29" s="200"/>
      <c r="E29" s="199"/>
      <c r="F29" s="200"/>
      <c r="G29" s="199"/>
      <c r="H29" s="201"/>
      <c r="I29" s="199"/>
      <c r="J29" s="200"/>
      <c r="K29" s="199"/>
      <c r="L29" s="200"/>
      <c r="M29" s="199"/>
      <c r="N29" s="202"/>
      <c r="O29" s="199"/>
      <c r="P29" s="203"/>
      <c r="Q29" s="200"/>
      <c r="R29" s="199"/>
      <c r="S29" s="203"/>
      <c r="T29" s="200"/>
      <c r="U29" s="204"/>
      <c r="V29" s="205" t="s">
        <v>328</v>
      </c>
      <c r="W29" s="204"/>
      <c r="X29" s="191"/>
      <c r="Y29" s="204"/>
      <c r="Z29" s="206"/>
      <c r="AA29" s="207"/>
      <c r="AB29" s="208" t="s">
        <v>267</v>
      </c>
      <c r="AC29" s="207"/>
      <c r="AD29" s="209"/>
      <c r="AE29" s="206"/>
      <c r="AF29" s="206"/>
      <c r="AG29" s="207"/>
      <c r="AH29" s="209"/>
      <c r="AI29" s="206"/>
      <c r="AJ29" s="210"/>
      <c r="AK29" s="115"/>
      <c r="AM29" s="3" t="s">
        <v>50</v>
      </c>
      <c r="AR29" s="157" t="s">
        <v>497</v>
      </c>
      <c r="AS29" s="157"/>
      <c r="AT29" s="157"/>
      <c r="AU29" s="3" t="s">
        <v>526</v>
      </c>
      <c r="AX29" s="3" t="s">
        <v>132</v>
      </c>
      <c r="AZ29" s="3" t="s">
        <v>154</v>
      </c>
    </row>
    <row r="30" spans="1:56" ht="103.15" customHeight="1">
      <c r="A30" s="129">
        <v>25</v>
      </c>
      <c r="B30" s="363" t="s">
        <v>643</v>
      </c>
      <c r="C30" s="136">
        <v>1</v>
      </c>
      <c r="D30" s="213" t="s">
        <v>650</v>
      </c>
      <c r="E30" s="212"/>
      <c r="F30" s="213"/>
      <c r="G30" s="214"/>
      <c r="H30" s="215" t="s">
        <v>486</v>
      </c>
      <c r="I30" s="212"/>
      <c r="J30" s="213" t="s">
        <v>651</v>
      </c>
      <c r="K30" s="217"/>
      <c r="L30" s="213" t="s">
        <v>652</v>
      </c>
      <c r="M30" s="217"/>
      <c r="N30" s="218" t="s">
        <v>507</v>
      </c>
      <c r="O30" s="212"/>
      <c r="P30" s="213" t="s">
        <v>323</v>
      </c>
      <c r="Q30" s="213"/>
      <c r="R30" s="217"/>
      <c r="S30" s="213" t="s">
        <v>331</v>
      </c>
      <c r="T30" s="213"/>
      <c r="U30" s="217"/>
      <c r="V30" s="219" t="s">
        <v>328</v>
      </c>
      <c r="W30" s="212"/>
      <c r="X30" s="144" t="s">
        <v>516</v>
      </c>
      <c r="Y30" s="212"/>
      <c r="Z30" s="213"/>
      <c r="AA30" s="212"/>
      <c r="AB30" s="219" t="s">
        <v>267</v>
      </c>
      <c r="AC30" s="212"/>
      <c r="AD30" s="220"/>
      <c r="AE30" s="221" t="s">
        <v>131</v>
      </c>
      <c r="AF30" s="221"/>
      <c r="AG30" s="212"/>
      <c r="AH30" s="220"/>
      <c r="AI30" s="221" t="s">
        <v>237</v>
      </c>
      <c r="AJ30" s="222"/>
      <c r="AK30" s="115"/>
      <c r="AM30" s="3" t="s">
        <v>51</v>
      </c>
      <c r="AR30" s="157" t="s">
        <v>174</v>
      </c>
      <c r="AS30" s="157"/>
      <c r="AT30" s="157"/>
      <c r="AU30" s="3" t="s">
        <v>80</v>
      </c>
      <c r="AZ30" s="3" t="s">
        <v>155</v>
      </c>
    </row>
    <row r="31" spans="1:56" ht="118.15" customHeight="1">
      <c r="A31" s="129">
        <v>26</v>
      </c>
      <c r="B31" s="363"/>
      <c r="C31" s="147">
        <v>2</v>
      </c>
      <c r="D31" s="148" t="s">
        <v>654</v>
      </c>
      <c r="E31" s="149"/>
      <c r="F31" s="148"/>
      <c r="G31" s="149"/>
      <c r="H31" s="150" t="s">
        <v>486</v>
      </c>
      <c r="I31" s="149"/>
      <c r="J31" s="148" t="s">
        <v>655</v>
      </c>
      <c r="K31" s="149"/>
      <c r="L31" s="148" t="s">
        <v>653</v>
      </c>
      <c r="M31" s="149"/>
      <c r="N31" s="151" t="s">
        <v>507</v>
      </c>
      <c r="O31" s="149"/>
      <c r="P31" s="152" t="s">
        <v>323</v>
      </c>
      <c r="Q31" s="148"/>
      <c r="R31" s="149"/>
      <c r="S31" s="152" t="s">
        <v>332</v>
      </c>
      <c r="T31" s="148"/>
      <c r="U31" s="149"/>
      <c r="V31" s="153" t="s">
        <v>328</v>
      </c>
      <c r="W31" s="149"/>
      <c r="X31" s="148" t="s">
        <v>516</v>
      </c>
      <c r="Y31" s="149"/>
      <c r="Z31" s="148" t="s">
        <v>606</v>
      </c>
      <c r="AA31" s="149"/>
      <c r="AB31" s="153" t="s">
        <v>267</v>
      </c>
      <c r="AC31" s="149"/>
      <c r="AD31" s="154"/>
      <c r="AE31" s="148" t="s">
        <v>131</v>
      </c>
      <c r="AF31" s="148"/>
      <c r="AG31" s="149"/>
      <c r="AH31" s="154"/>
      <c r="AI31" s="148" t="s">
        <v>237</v>
      </c>
      <c r="AJ31" s="155"/>
      <c r="AK31" s="115"/>
      <c r="AM31" s="3" t="s">
        <v>394</v>
      </c>
      <c r="AR31" s="157" t="s">
        <v>175</v>
      </c>
      <c r="AS31" s="157"/>
      <c r="AT31" s="157"/>
      <c r="AU31" s="3" t="s">
        <v>527</v>
      </c>
    </row>
    <row r="32" spans="1:56" ht="76.150000000000006" customHeight="1">
      <c r="A32" s="129">
        <v>27</v>
      </c>
      <c r="B32" s="363"/>
      <c r="C32" s="147">
        <v>3</v>
      </c>
      <c r="D32" s="148" t="s">
        <v>658</v>
      </c>
      <c r="E32" s="149"/>
      <c r="F32" s="148"/>
      <c r="G32" s="149"/>
      <c r="H32" s="150" t="s">
        <v>486</v>
      </c>
      <c r="I32" s="149"/>
      <c r="J32" s="148" t="s">
        <v>657</v>
      </c>
      <c r="K32" s="149"/>
      <c r="L32" s="148" t="s">
        <v>656</v>
      </c>
      <c r="M32" s="149"/>
      <c r="N32" s="151" t="s">
        <v>507</v>
      </c>
      <c r="O32" s="149"/>
      <c r="P32" s="152" t="s">
        <v>323</v>
      </c>
      <c r="Q32" s="148"/>
      <c r="R32" s="149"/>
      <c r="S32" s="152" t="s">
        <v>332</v>
      </c>
      <c r="T32" s="148"/>
      <c r="U32" s="149"/>
      <c r="V32" s="153" t="s">
        <v>328</v>
      </c>
      <c r="W32" s="149"/>
      <c r="X32" s="148" t="s">
        <v>516</v>
      </c>
      <c r="Y32" s="149"/>
      <c r="Z32" s="148"/>
      <c r="AA32" s="149"/>
      <c r="AB32" s="153" t="s">
        <v>267</v>
      </c>
      <c r="AC32" s="149"/>
      <c r="AD32" s="154"/>
      <c r="AE32" s="148" t="s">
        <v>131</v>
      </c>
      <c r="AF32" s="148"/>
      <c r="AG32" s="149"/>
      <c r="AH32" s="154"/>
      <c r="AI32" s="148" t="s">
        <v>237</v>
      </c>
      <c r="AJ32" s="155"/>
      <c r="AK32" s="115"/>
      <c r="AM32" s="3" t="s">
        <v>395</v>
      </c>
      <c r="AR32" s="157" t="s">
        <v>176</v>
      </c>
      <c r="AS32" s="157"/>
      <c r="AT32" s="157"/>
      <c r="AU32" s="3" t="s">
        <v>528</v>
      </c>
    </row>
    <row r="33" spans="1:47" ht="46.5" customHeight="1">
      <c r="A33" s="129">
        <v>28</v>
      </c>
      <c r="B33" s="364"/>
      <c r="C33" s="158"/>
      <c r="D33" s="159"/>
      <c r="E33" s="160"/>
      <c r="F33" s="159"/>
      <c r="G33" s="160"/>
      <c r="H33" s="161"/>
      <c r="I33" s="160"/>
      <c r="J33" s="159"/>
      <c r="K33" s="160"/>
      <c r="L33" s="159"/>
      <c r="M33" s="160"/>
      <c r="N33" s="163"/>
      <c r="O33" s="160"/>
      <c r="P33" s="164"/>
      <c r="Q33" s="159"/>
      <c r="R33" s="160"/>
      <c r="S33" s="164"/>
      <c r="T33" s="159"/>
      <c r="U33" s="160"/>
      <c r="V33" s="165" t="s">
        <v>328</v>
      </c>
      <c r="W33" s="160"/>
      <c r="X33" s="159"/>
      <c r="Y33" s="160"/>
      <c r="Z33" s="159"/>
      <c r="AA33" s="160"/>
      <c r="AB33" s="165" t="s">
        <v>267</v>
      </c>
      <c r="AC33" s="160"/>
      <c r="AD33" s="166"/>
      <c r="AE33" s="159"/>
      <c r="AF33" s="159"/>
      <c r="AG33" s="160"/>
      <c r="AH33" s="166"/>
      <c r="AI33" s="159"/>
      <c r="AJ33" s="167"/>
      <c r="AK33" s="115"/>
      <c r="AM33" s="3" t="s">
        <v>396</v>
      </c>
      <c r="AR33" s="157" t="s">
        <v>177</v>
      </c>
      <c r="AS33" s="157"/>
      <c r="AT33" s="157"/>
      <c r="AU33" s="3" t="s">
        <v>529</v>
      </c>
    </row>
    <row r="34" spans="1:47" ht="100.15" customHeight="1">
      <c r="A34" s="129">
        <v>29</v>
      </c>
      <c r="B34" s="365" t="s">
        <v>644</v>
      </c>
      <c r="C34" s="225"/>
      <c r="D34" s="171" t="s">
        <v>660</v>
      </c>
      <c r="E34" s="170"/>
      <c r="F34" s="171"/>
      <c r="G34" s="170"/>
      <c r="H34" s="172" t="s">
        <v>423</v>
      </c>
      <c r="I34" s="170"/>
      <c r="J34" s="171" t="s">
        <v>663</v>
      </c>
      <c r="K34" s="170"/>
      <c r="L34" s="171" t="s">
        <v>664</v>
      </c>
      <c r="M34" s="170"/>
      <c r="N34" s="173" t="s">
        <v>183</v>
      </c>
      <c r="O34" s="170"/>
      <c r="P34" s="174" t="s">
        <v>598</v>
      </c>
      <c r="Q34" s="171"/>
      <c r="R34" s="170"/>
      <c r="S34" s="174" t="s">
        <v>332</v>
      </c>
      <c r="T34" s="171"/>
      <c r="U34" s="175"/>
      <c r="V34" s="176" t="s">
        <v>328</v>
      </c>
      <c r="W34" s="175"/>
      <c r="X34" s="177" t="s">
        <v>516</v>
      </c>
      <c r="Y34" s="175"/>
      <c r="Z34" s="178" t="s">
        <v>665</v>
      </c>
      <c r="AA34" s="179"/>
      <c r="AB34" s="180" t="s">
        <v>267</v>
      </c>
      <c r="AC34" s="179"/>
      <c r="AD34" s="181"/>
      <c r="AE34" s="178" t="s">
        <v>131</v>
      </c>
      <c r="AF34" s="178"/>
      <c r="AG34" s="179"/>
      <c r="AH34" s="181"/>
      <c r="AI34" s="178" t="s">
        <v>237</v>
      </c>
      <c r="AJ34" s="182"/>
      <c r="AK34" s="115"/>
      <c r="AM34" s="3" t="s">
        <v>397</v>
      </c>
      <c r="AR34" s="157" t="s">
        <v>178</v>
      </c>
      <c r="AS34" s="157"/>
      <c r="AT34" s="157"/>
      <c r="AU34" s="3" t="s">
        <v>530</v>
      </c>
    </row>
    <row r="35" spans="1:47" ht="89.45" customHeight="1">
      <c r="A35" s="129">
        <v>30</v>
      </c>
      <c r="B35" s="366"/>
      <c r="C35" s="197"/>
      <c r="D35" s="188" t="s">
        <v>618</v>
      </c>
      <c r="E35" s="184"/>
      <c r="F35" s="188"/>
      <c r="G35" s="184"/>
      <c r="H35" s="185" t="s">
        <v>423</v>
      </c>
      <c r="I35" s="184"/>
      <c r="J35" s="188" t="s">
        <v>668</v>
      </c>
      <c r="K35" s="184"/>
      <c r="L35" s="188" t="s">
        <v>666</v>
      </c>
      <c r="M35" s="184"/>
      <c r="N35" s="186" t="s">
        <v>183</v>
      </c>
      <c r="O35" s="184"/>
      <c r="P35" s="187" t="s">
        <v>325</v>
      </c>
      <c r="Q35" s="188"/>
      <c r="R35" s="184"/>
      <c r="S35" s="187" t="s">
        <v>332</v>
      </c>
      <c r="T35" s="188"/>
      <c r="U35" s="189"/>
      <c r="V35" s="190" t="s">
        <v>328</v>
      </c>
      <c r="W35" s="189"/>
      <c r="X35" s="191" t="s">
        <v>516</v>
      </c>
      <c r="Y35" s="189"/>
      <c r="Z35" s="192" t="s">
        <v>665</v>
      </c>
      <c r="AA35" s="193"/>
      <c r="AB35" s="194" t="s">
        <v>267</v>
      </c>
      <c r="AC35" s="193"/>
      <c r="AD35" s="195"/>
      <c r="AE35" s="192" t="s">
        <v>131</v>
      </c>
      <c r="AF35" s="192"/>
      <c r="AG35" s="193"/>
      <c r="AH35" s="195"/>
      <c r="AI35" s="192" t="s">
        <v>237</v>
      </c>
      <c r="AJ35" s="196"/>
      <c r="AK35" s="115"/>
      <c r="AM35" s="3" t="s">
        <v>398</v>
      </c>
      <c r="AR35" s="157" t="s">
        <v>179</v>
      </c>
      <c r="AS35" s="157"/>
      <c r="AT35" s="157"/>
      <c r="AU35" s="3" t="s">
        <v>531</v>
      </c>
    </row>
    <row r="36" spans="1:47" ht="103.9" customHeight="1">
      <c r="A36" s="129">
        <v>31</v>
      </c>
      <c r="B36" s="366"/>
      <c r="C36" s="197"/>
      <c r="D36" s="188" t="s">
        <v>661</v>
      </c>
      <c r="E36" s="184"/>
      <c r="F36" s="188"/>
      <c r="G36" s="184"/>
      <c r="H36" s="185" t="s">
        <v>423</v>
      </c>
      <c r="I36" s="184"/>
      <c r="J36" s="188" t="s">
        <v>729</v>
      </c>
      <c r="K36" s="184"/>
      <c r="L36" s="188" t="s">
        <v>728</v>
      </c>
      <c r="M36" s="184"/>
      <c r="N36" s="186"/>
      <c r="O36" s="184"/>
      <c r="P36" s="187"/>
      <c r="Q36" s="188"/>
      <c r="R36" s="184"/>
      <c r="S36" s="187"/>
      <c r="T36" s="188"/>
      <c r="U36" s="189"/>
      <c r="V36" s="190" t="s">
        <v>328</v>
      </c>
      <c r="W36" s="189"/>
      <c r="X36" s="191" t="s">
        <v>516</v>
      </c>
      <c r="Y36" s="189"/>
      <c r="Z36" s="192" t="s">
        <v>665</v>
      </c>
      <c r="AA36" s="193"/>
      <c r="AB36" s="194" t="s">
        <v>267</v>
      </c>
      <c r="AC36" s="193"/>
      <c r="AD36" s="195"/>
      <c r="AE36" s="192" t="s">
        <v>131</v>
      </c>
      <c r="AF36" s="192"/>
      <c r="AG36" s="193"/>
      <c r="AH36" s="195"/>
      <c r="AI36" s="192"/>
      <c r="AJ36" s="196"/>
      <c r="AK36" s="115"/>
      <c r="AM36" s="3" t="s">
        <v>399</v>
      </c>
      <c r="AR36" s="157" t="s">
        <v>180</v>
      </c>
      <c r="AS36" s="157"/>
      <c r="AT36" s="157"/>
      <c r="AU36" s="3" t="s">
        <v>532</v>
      </c>
    </row>
    <row r="37" spans="1:47" ht="85.15" customHeight="1">
      <c r="A37" s="129">
        <v>32</v>
      </c>
      <c r="B37" s="366"/>
      <c r="C37" s="227"/>
      <c r="D37" s="200" t="s">
        <v>662</v>
      </c>
      <c r="E37" s="199"/>
      <c r="F37" s="200"/>
      <c r="G37" s="199"/>
      <c r="H37" s="201" t="s">
        <v>423</v>
      </c>
      <c r="I37" s="199"/>
      <c r="J37" s="200" t="s">
        <v>667</v>
      </c>
      <c r="K37" s="199"/>
      <c r="L37" s="200" t="s">
        <v>708</v>
      </c>
      <c r="M37" s="199"/>
      <c r="N37" s="202" t="s">
        <v>183</v>
      </c>
      <c r="O37" s="199"/>
      <c r="P37" s="203" t="s">
        <v>323</v>
      </c>
      <c r="Q37" s="200"/>
      <c r="R37" s="199"/>
      <c r="S37" s="203" t="s">
        <v>332</v>
      </c>
      <c r="T37" s="200"/>
      <c r="U37" s="204"/>
      <c r="V37" s="205" t="s">
        <v>328</v>
      </c>
      <c r="W37" s="204"/>
      <c r="X37" s="191" t="s">
        <v>516</v>
      </c>
      <c r="Y37" s="204"/>
      <c r="Z37" s="206" t="s">
        <v>665</v>
      </c>
      <c r="AA37" s="207"/>
      <c r="AB37" s="208" t="s">
        <v>267</v>
      </c>
      <c r="AC37" s="207"/>
      <c r="AD37" s="209"/>
      <c r="AE37" s="206" t="s">
        <v>131</v>
      </c>
      <c r="AF37" s="206"/>
      <c r="AG37" s="207"/>
      <c r="AH37" s="209"/>
      <c r="AI37" s="206"/>
      <c r="AJ37" s="210"/>
      <c r="AK37" s="115"/>
      <c r="AM37" s="3" t="s">
        <v>52</v>
      </c>
      <c r="AR37" s="157" t="s">
        <v>181</v>
      </c>
      <c r="AS37" s="157"/>
      <c r="AT37" s="157"/>
      <c r="AU37" s="3" t="s">
        <v>81</v>
      </c>
    </row>
    <row r="38" spans="1:47" ht="108.6" customHeight="1">
      <c r="A38" s="129">
        <v>33</v>
      </c>
      <c r="B38" s="363" t="s">
        <v>645</v>
      </c>
      <c r="C38" s="136"/>
      <c r="D38" s="213" t="s">
        <v>671</v>
      </c>
      <c r="E38" s="212"/>
      <c r="F38" s="213"/>
      <c r="G38" s="214"/>
      <c r="H38" s="215" t="s">
        <v>486</v>
      </c>
      <c r="I38" s="212"/>
      <c r="J38" s="213" t="s">
        <v>674</v>
      </c>
      <c r="K38" s="217"/>
      <c r="L38" s="213" t="s">
        <v>672</v>
      </c>
      <c r="M38" s="217"/>
      <c r="N38" s="218" t="s">
        <v>183</v>
      </c>
      <c r="O38" s="212"/>
      <c r="P38" s="213" t="s">
        <v>598</v>
      </c>
      <c r="Q38" s="213"/>
      <c r="R38" s="217"/>
      <c r="S38" s="213" t="s">
        <v>332</v>
      </c>
      <c r="T38" s="213"/>
      <c r="U38" s="217"/>
      <c r="V38" s="219" t="s">
        <v>328</v>
      </c>
      <c r="W38" s="212"/>
      <c r="X38" s="144" t="s">
        <v>516</v>
      </c>
      <c r="Y38" s="212"/>
      <c r="Z38" s="213" t="s">
        <v>665</v>
      </c>
      <c r="AA38" s="212"/>
      <c r="AB38" s="219" t="s">
        <v>267</v>
      </c>
      <c r="AC38" s="212"/>
      <c r="AD38" s="220"/>
      <c r="AE38" s="221" t="s">
        <v>131</v>
      </c>
      <c r="AF38" s="221"/>
      <c r="AG38" s="212"/>
      <c r="AH38" s="220"/>
      <c r="AI38" s="221" t="s">
        <v>231</v>
      </c>
      <c r="AJ38" s="222"/>
      <c r="AK38" s="115"/>
      <c r="AM38" s="3" t="s">
        <v>400</v>
      </c>
      <c r="AR38" s="157" t="s">
        <v>182</v>
      </c>
      <c r="AS38" s="157"/>
      <c r="AT38" s="157"/>
      <c r="AU38" s="3" t="s">
        <v>82</v>
      </c>
    </row>
    <row r="39" spans="1:47" ht="114.6" customHeight="1">
      <c r="A39" s="129">
        <v>34</v>
      </c>
      <c r="B39" s="363"/>
      <c r="C39" s="147"/>
      <c r="D39" s="148" t="s">
        <v>673</v>
      </c>
      <c r="E39" s="149"/>
      <c r="F39" s="148"/>
      <c r="G39" s="149"/>
      <c r="H39" s="150" t="s">
        <v>486</v>
      </c>
      <c r="I39" s="149"/>
      <c r="J39" s="148" t="s">
        <v>693</v>
      </c>
      <c r="K39" s="149"/>
      <c r="L39" s="148" t="s">
        <v>709</v>
      </c>
      <c r="M39" s="149"/>
      <c r="N39" s="151" t="s">
        <v>175</v>
      </c>
      <c r="O39" s="149"/>
      <c r="P39" s="152" t="s">
        <v>598</v>
      </c>
      <c r="Q39" s="148"/>
      <c r="R39" s="149"/>
      <c r="S39" s="152" t="s">
        <v>332</v>
      </c>
      <c r="T39" s="148"/>
      <c r="U39" s="149"/>
      <c r="V39" s="153" t="s">
        <v>328</v>
      </c>
      <c r="W39" s="149"/>
      <c r="X39" s="148" t="s">
        <v>516</v>
      </c>
      <c r="Y39" s="149"/>
      <c r="Z39" s="148" t="s">
        <v>665</v>
      </c>
      <c r="AA39" s="149"/>
      <c r="AB39" s="153" t="s">
        <v>267</v>
      </c>
      <c r="AC39" s="149"/>
      <c r="AD39" s="154"/>
      <c r="AE39" s="148" t="s">
        <v>131</v>
      </c>
      <c r="AF39" s="148"/>
      <c r="AG39" s="149"/>
      <c r="AH39" s="154"/>
      <c r="AI39" s="148" t="s">
        <v>231</v>
      </c>
      <c r="AJ39" s="155"/>
      <c r="AK39" s="115"/>
      <c r="AM39" s="3" t="s">
        <v>401</v>
      </c>
      <c r="AR39" s="157" t="s">
        <v>183</v>
      </c>
      <c r="AS39" s="157"/>
      <c r="AT39" s="157"/>
      <c r="AU39" s="3" t="s">
        <v>533</v>
      </c>
    </row>
    <row r="40" spans="1:47" ht="46.5" customHeight="1">
      <c r="A40" s="129">
        <v>35</v>
      </c>
      <c r="B40" s="363"/>
      <c r="C40" s="147"/>
      <c r="D40" s="148"/>
      <c r="E40" s="149"/>
      <c r="F40" s="148"/>
      <c r="G40" s="149"/>
      <c r="H40" s="150"/>
      <c r="I40" s="149"/>
      <c r="J40" s="148"/>
      <c r="K40" s="149"/>
      <c r="L40" s="148"/>
      <c r="M40" s="149"/>
      <c r="N40" s="151"/>
      <c r="O40" s="149"/>
      <c r="P40" s="152"/>
      <c r="Q40" s="148"/>
      <c r="R40" s="149"/>
      <c r="S40" s="152"/>
      <c r="T40" s="148"/>
      <c r="U40" s="149"/>
      <c r="V40" s="153" t="s">
        <v>328</v>
      </c>
      <c r="W40" s="149"/>
      <c r="X40" s="148"/>
      <c r="Y40" s="149"/>
      <c r="Z40" s="148"/>
      <c r="AA40" s="149"/>
      <c r="AB40" s="153" t="s">
        <v>267</v>
      </c>
      <c r="AC40" s="149"/>
      <c r="AD40" s="154"/>
      <c r="AE40" s="148"/>
      <c r="AF40" s="148"/>
      <c r="AG40" s="149"/>
      <c r="AH40" s="154"/>
      <c r="AI40" s="148"/>
      <c r="AJ40" s="155"/>
      <c r="AK40" s="115"/>
      <c r="AM40" s="3" t="s">
        <v>402</v>
      </c>
      <c r="AR40" s="157" t="s">
        <v>498</v>
      </c>
      <c r="AS40" s="157"/>
      <c r="AT40" s="157"/>
      <c r="AU40" s="3" t="s">
        <v>534</v>
      </c>
    </row>
    <row r="41" spans="1:47" ht="46.5" customHeight="1">
      <c r="A41" s="129">
        <v>36</v>
      </c>
      <c r="B41" s="364"/>
      <c r="C41" s="158"/>
      <c r="D41" s="159"/>
      <c r="E41" s="160"/>
      <c r="F41" s="159"/>
      <c r="G41" s="160"/>
      <c r="H41" s="161"/>
      <c r="I41" s="160"/>
      <c r="J41" s="159"/>
      <c r="K41" s="160"/>
      <c r="L41" s="159"/>
      <c r="M41" s="160"/>
      <c r="N41" s="163"/>
      <c r="O41" s="160"/>
      <c r="P41" s="164"/>
      <c r="Q41" s="159"/>
      <c r="R41" s="160"/>
      <c r="S41" s="164"/>
      <c r="T41" s="159"/>
      <c r="U41" s="160"/>
      <c r="V41" s="165" t="s">
        <v>328</v>
      </c>
      <c r="W41" s="160"/>
      <c r="X41" s="159"/>
      <c r="Y41" s="160"/>
      <c r="Z41" s="159"/>
      <c r="AA41" s="160"/>
      <c r="AB41" s="165" t="s">
        <v>267</v>
      </c>
      <c r="AC41" s="160"/>
      <c r="AD41" s="166"/>
      <c r="AE41" s="159"/>
      <c r="AF41" s="159"/>
      <c r="AG41" s="160"/>
      <c r="AH41" s="166"/>
      <c r="AI41" s="159"/>
      <c r="AJ41" s="167"/>
      <c r="AK41" s="115"/>
      <c r="AM41" s="3" t="s">
        <v>403</v>
      </c>
      <c r="AR41" s="157" t="s">
        <v>499</v>
      </c>
      <c r="AS41" s="157"/>
      <c r="AT41" s="157"/>
      <c r="AU41" s="3" t="s">
        <v>535</v>
      </c>
    </row>
    <row r="42" spans="1:47" ht="46.5" customHeight="1">
      <c r="A42" s="129">
        <v>37</v>
      </c>
      <c r="B42" s="365" t="s">
        <v>646</v>
      </c>
      <c r="C42" s="225"/>
      <c r="D42" s="171" t="s">
        <v>679</v>
      </c>
      <c r="E42" s="170"/>
      <c r="F42" s="171"/>
      <c r="G42" s="170"/>
      <c r="H42" s="172" t="s">
        <v>458</v>
      </c>
      <c r="I42" s="170"/>
      <c r="J42" s="169" t="s">
        <v>726</v>
      </c>
      <c r="K42" s="170"/>
      <c r="L42" s="171" t="s">
        <v>710</v>
      </c>
      <c r="M42" s="170"/>
      <c r="N42" s="173" t="s">
        <v>164</v>
      </c>
      <c r="O42" s="170"/>
      <c r="P42" s="174" t="s">
        <v>323</v>
      </c>
      <c r="Q42" s="171"/>
      <c r="R42" s="170"/>
      <c r="S42" s="174" t="s">
        <v>332</v>
      </c>
      <c r="T42" s="171"/>
      <c r="U42" s="175"/>
      <c r="V42" s="176" t="s">
        <v>328</v>
      </c>
      <c r="W42" s="175"/>
      <c r="X42" s="177" t="s">
        <v>516</v>
      </c>
      <c r="Y42" s="175"/>
      <c r="Z42" s="178"/>
      <c r="AA42" s="179"/>
      <c r="AB42" s="180" t="s">
        <v>267</v>
      </c>
      <c r="AC42" s="179"/>
      <c r="AD42" s="181"/>
      <c r="AE42" s="178" t="s">
        <v>115</v>
      </c>
      <c r="AF42" s="178"/>
      <c r="AG42" s="179"/>
      <c r="AH42" s="181"/>
      <c r="AI42" s="178" t="s">
        <v>235</v>
      </c>
      <c r="AJ42" s="182"/>
      <c r="AK42" s="115"/>
      <c r="AM42" s="3" t="s">
        <v>404</v>
      </c>
      <c r="AR42" s="157" t="s">
        <v>500</v>
      </c>
      <c r="AS42" s="157"/>
      <c r="AT42" s="157"/>
      <c r="AU42" s="3" t="s">
        <v>536</v>
      </c>
    </row>
    <row r="43" spans="1:47" ht="46.5" customHeight="1">
      <c r="A43" s="129">
        <v>38</v>
      </c>
      <c r="B43" s="366"/>
      <c r="C43" s="197"/>
      <c r="D43" s="188" t="s">
        <v>685</v>
      </c>
      <c r="E43" s="184"/>
      <c r="F43" s="188"/>
      <c r="G43" s="184"/>
      <c r="H43" s="185"/>
      <c r="I43" s="184"/>
      <c r="J43" s="188"/>
      <c r="K43" s="184"/>
      <c r="L43" s="188" t="s">
        <v>686</v>
      </c>
      <c r="M43" s="184"/>
      <c r="N43" s="186" t="s">
        <v>164</v>
      </c>
      <c r="O43" s="184"/>
      <c r="P43" s="187" t="s">
        <v>598</v>
      </c>
      <c r="Q43" s="188"/>
      <c r="R43" s="184"/>
      <c r="S43" s="187" t="s">
        <v>332</v>
      </c>
      <c r="T43" s="188"/>
      <c r="U43" s="189"/>
      <c r="V43" s="190"/>
      <c r="W43" s="189"/>
      <c r="X43" s="191" t="s">
        <v>516</v>
      </c>
      <c r="Y43" s="189"/>
      <c r="Z43" s="192"/>
      <c r="AA43" s="193"/>
      <c r="AB43" s="194" t="s">
        <v>267</v>
      </c>
      <c r="AC43" s="193"/>
      <c r="AD43" s="195"/>
      <c r="AE43" s="192" t="s">
        <v>115</v>
      </c>
      <c r="AF43" s="192"/>
      <c r="AG43" s="193"/>
      <c r="AH43" s="195"/>
      <c r="AI43" s="192" t="s">
        <v>235</v>
      </c>
      <c r="AJ43" s="196"/>
      <c r="AK43" s="115"/>
      <c r="AR43" s="157"/>
      <c r="AS43" s="157"/>
      <c r="AT43" s="157"/>
    </row>
    <row r="44" spans="1:47" ht="46.5" customHeight="1">
      <c r="A44" s="129">
        <v>39</v>
      </c>
      <c r="B44" s="366"/>
      <c r="C44" s="197"/>
      <c r="D44" s="188"/>
      <c r="E44" s="184"/>
      <c r="F44" s="188"/>
      <c r="G44" s="184"/>
      <c r="H44" s="185"/>
      <c r="I44" s="184"/>
      <c r="J44" s="188"/>
      <c r="K44" s="184"/>
      <c r="L44" s="188"/>
      <c r="M44" s="184"/>
      <c r="N44" s="186"/>
      <c r="O44" s="184"/>
      <c r="P44" s="187"/>
      <c r="Q44" s="188"/>
      <c r="R44" s="184"/>
      <c r="S44" s="187"/>
      <c r="T44" s="188"/>
      <c r="U44" s="189"/>
      <c r="V44" s="190"/>
      <c r="W44" s="189"/>
      <c r="X44" s="191"/>
      <c r="Y44" s="189"/>
      <c r="Z44" s="192"/>
      <c r="AA44" s="193"/>
      <c r="AB44" s="194"/>
      <c r="AC44" s="193"/>
      <c r="AD44" s="195"/>
      <c r="AE44" s="192"/>
      <c r="AF44" s="192"/>
      <c r="AG44" s="193"/>
      <c r="AH44" s="195"/>
      <c r="AI44" s="192"/>
      <c r="AJ44" s="196"/>
      <c r="AK44" s="115"/>
      <c r="AR44" s="157"/>
      <c r="AS44" s="157"/>
      <c r="AT44" s="157"/>
    </row>
    <row r="45" spans="1:47" ht="46.5" customHeight="1" thickBot="1">
      <c r="A45" s="129">
        <v>40</v>
      </c>
      <c r="B45" s="368"/>
      <c r="C45" s="229"/>
      <c r="D45" s="200"/>
      <c r="E45" s="199"/>
      <c r="F45" s="200"/>
      <c r="G45" s="199"/>
      <c r="H45" s="201"/>
      <c r="I45" s="199"/>
      <c r="J45" s="200"/>
      <c r="K45" s="199"/>
      <c r="L45" s="200"/>
      <c r="M45" s="199"/>
      <c r="N45" s="202"/>
      <c r="O45" s="199"/>
      <c r="P45" s="203"/>
      <c r="Q45" s="200"/>
      <c r="R45" s="199"/>
      <c r="S45" s="203"/>
      <c r="T45" s="200"/>
      <c r="U45" s="204"/>
      <c r="V45" s="205"/>
      <c r="W45" s="204"/>
      <c r="X45" s="230"/>
      <c r="Y45" s="204"/>
      <c r="Z45" s="206"/>
      <c r="AA45" s="207"/>
      <c r="AB45" s="208"/>
      <c r="AC45" s="207"/>
      <c r="AD45" s="209"/>
      <c r="AE45" s="206"/>
      <c r="AF45" s="206"/>
      <c r="AG45" s="207"/>
      <c r="AH45" s="209"/>
      <c r="AI45" s="206"/>
      <c r="AJ45" s="210"/>
      <c r="AK45" s="115"/>
      <c r="AR45" s="157"/>
      <c r="AS45" s="157"/>
      <c r="AT45" s="157"/>
    </row>
    <row r="46" spans="1:47" ht="54" customHeight="1">
      <c r="A46" s="129"/>
      <c r="AM46" s="3" t="s">
        <v>405</v>
      </c>
      <c r="AR46" s="157" t="s">
        <v>184</v>
      </c>
      <c r="AS46" s="157"/>
      <c r="AT46" s="157"/>
      <c r="AU46" s="3" t="s">
        <v>537</v>
      </c>
    </row>
    <row r="47" spans="1:47" ht="19.5" customHeight="1">
      <c r="AM47" s="3" t="s">
        <v>406</v>
      </c>
      <c r="AR47" s="157" t="s">
        <v>185</v>
      </c>
      <c r="AS47" s="157"/>
      <c r="AT47" s="157"/>
      <c r="AU47" s="3" t="s">
        <v>83</v>
      </c>
    </row>
    <row r="48" spans="1:47" ht="19.5" customHeight="1">
      <c r="AM48" s="3" t="s">
        <v>407</v>
      </c>
      <c r="AR48" s="157" t="s">
        <v>501</v>
      </c>
      <c r="AS48" s="157"/>
      <c r="AT48" s="157"/>
      <c r="AU48" s="3" t="s">
        <v>84</v>
      </c>
    </row>
    <row r="49" spans="39:47" ht="19.5" customHeight="1">
      <c r="AM49" s="3" t="s">
        <v>408</v>
      </c>
      <c r="AR49" s="157" t="s">
        <v>502</v>
      </c>
      <c r="AS49" s="157"/>
      <c r="AT49" s="157"/>
      <c r="AU49" s="3" t="s">
        <v>85</v>
      </c>
    </row>
    <row r="50" spans="39:47" ht="19.5" customHeight="1">
      <c r="AM50" s="3" t="s">
        <v>409</v>
      </c>
      <c r="AR50" s="157" t="s">
        <v>503</v>
      </c>
      <c r="AS50" s="157"/>
      <c r="AT50" s="157"/>
      <c r="AU50" s="3" t="s">
        <v>86</v>
      </c>
    </row>
    <row r="51" spans="39:47" ht="19.5" customHeight="1">
      <c r="AM51" s="3" t="s">
        <v>410</v>
      </c>
      <c r="AR51" s="157" t="s">
        <v>504</v>
      </c>
      <c r="AS51" s="157"/>
      <c r="AT51" s="157"/>
      <c r="AU51" s="3" t="s">
        <v>538</v>
      </c>
    </row>
    <row r="52" spans="39:47" ht="19.5" customHeight="1">
      <c r="AM52" s="3" t="s">
        <v>411</v>
      </c>
      <c r="AR52" s="157" t="s">
        <v>505</v>
      </c>
      <c r="AS52" s="157"/>
      <c r="AT52" s="157"/>
      <c r="AU52" s="3" t="s">
        <v>539</v>
      </c>
    </row>
    <row r="53" spans="39:47" ht="19.5" customHeight="1">
      <c r="AM53" s="3" t="s">
        <v>412</v>
      </c>
      <c r="AR53" s="157" t="s">
        <v>186</v>
      </c>
      <c r="AS53" s="157"/>
      <c r="AT53" s="157"/>
      <c r="AU53" s="3" t="s">
        <v>540</v>
      </c>
    </row>
    <row r="54" spans="39:47" ht="19.5" customHeight="1">
      <c r="AM54" s="3" t="s">
        <v>413</v>
      </c>
      <c r="AR54" s="157" t="s">
        <v>506</v>
      </c>
      <c r="AS54" s="157"/>
      <c r="AT54" s="157"/>
      <c r="AU54" s="3" t="s">
        <v>541</v>
      </c>
    </row>
    <row r="55" spans="39:47" ht="19.5" customHeight="1">
      <c r="AM55" s="3" t="s">
        <v>414</v>
      </c>
      <c r="AR55" s="157" t="s">
        <v>507</v>
      </c>
      <c r="AS55" s="157"/>
      <c r="AT55" s="157"/>
      <c r="AU55" s="3" t="s">
        <v>542</v>
      </c>
    </row>
    <row r="56" spans="39:47" ht="19.5" customHeight="1">
      <c r="AM56" s="3" t="s">
        <v>415</v>
      </c>
      <c r="AR56" s="157" t="s">
        <v>508</v>
      </c>
      <c r="AS56" s="157"/>
      <c r="AT56" s="157"/>
      <c r="AU56" s="3" t="s">
        <v>543</v>
      </c>
    </row>
    <row r="57" spans="39:47" ht="19.5" customHeight="1">
      <c r="AM57" s="3" t="s">
        <v>416</v>
      </c>
      <c r="AR57" s="157" t="s">
        <v>509</v>
      </c>
      <c r="AS57" s="157"/>
      <c r="AT57" s="157"/>
      <c r="AU57" s="3" t="s">
        <v>544</v>
      </c>
    </row>
    <row r="58" spans="39:47" ht="19.5" customHeight="1">
      <c r="AM58" s="3" t="s">
        <v>417</v>
      </c>
      <c r="AR58" s="157" t="s">
        <v>510</v>
      </c>
      <c r="AS58" s="157"/>
      <c r="AT58" s="157"/>
      <c r="AU58" s="3" t="s">
        <v>87</v>
      </c>
    </row>
    <row r="59" spans="39:47" ht="19.5" customHeight="1">
      <c r="AM59" s="3" t="s">
        <v>418</v>
      </c>
      <c r="AR59" s="157" t="s">
        <v>187</v>
      </c>
      <c r="AS59" s="157"/>
      <c r="AT59" s="157"/>
      <c r="AU59" s="3" t="s">
        <v>545</v>
      </c>
    </row>
    <row r="60" spans="39:47" ht="19.5" customHeight="1">
      <c r="AM60" s="3" t="s">
        <v>419</v>
      </c>
      <c r="AR60" s="157" t="s">
        <v>511</v>
      </c>
      <c r="AS60" s="157"/>
      <c r="AT60" s="157"/>
      <c r="AU60" s="3" t="s">
        <v>546</v>
      </c>
    </row>
    <row r="61" spans="39:47" ht="19.5" customHeight="1">
      <c r="AM61" s="3" t="s">
        <v>420</v>
      </c>
      <c r="AR61" s="157" t="s">
        <v>512</v>
      </c>
      <c r="AS61" s="157"/>
      <c r="AT61" s="157"/>
      <c r="AU61" s="3" t="s">
        <v>547</v>
      </c>
    </row>
    <row r="62" spans="39:47" ht="19.5" customHeight="1">
      <c r="AM62" s="3" t="s">
        <v>421</v>
      </c>
      <c r="AR62" s="157" t="s">
        <v>188</v>
      </c>
      <c r="AS62" s="157"/>
      <c r="AT62" s="157"/>
      <c r="AU62" s="3" t="s">
        <v>548</v>
      </c>
    </row>
    <row r="63" spans="39:47" ht="19.5" customHeight="1">
      <c r="AM63" s="3" t="s">
        <v>422</v>
      </c>
      <c r="AR63" s="157" t="s">
        <v>189</v>
      </c>
      <c r="AS63" s="157"/>
      <c r="AT63" s="157"/>
      <c r="AU63" s="3" t="s">
        <v>549</v>
      </c>
    </row>
    <row r="64" spans="39:47" ht="19.5" customHeight="1">
      <c r="AM64" s="3" t="s">
        <v>423</v>
      </c>
      <c r="AS64" s="157"/>
      <c r="AT64" s="157"/>
      <c r="AU64" s="3" t="s">
        <v>550</v>
      </c>
    </row>
    <row r="65" spans="39:47" ht="19.5" customHeight="1">
      <c r="AM65" s="3" t="s">
        <v>424</v>
      </c>
      <c r="AS65" s="157"/>
      <c r="AT65" s="157"/>
      <c r="AU65" s="3" t="s">
        <v>551</v>
      </c>
    </row>
    <row r="66" spans="39:47" ht="19.5" customHeight="1">
      <c r="AM66" s="3" t="s">
        <v>425</v>
      </c>
      <c r="AS66" s="157"/>
      <c r="AT66" s="157"/>
      <c r="AU66" s="3" t="s">
        <v>552</v>
      </c>
    </row>
    <row r="67" spans="39:47" ht="19.5" customHeight="1">
      <c r="AM67" s="3" t="s">
        <v>426</v>
      </c>
      <c r="AS67" s="157"/>
      <c r="AT67" s="157"/>
      <c r="AU67" s="3" t="s">
        <v>553</v>
      </c>
    </row>
    <row r="68" spans="39:47" ht="19.5" customHeight="1">
      <c r="AM68" s="3" t="s">
        <v>427</v>
      </c>
      <c r="AS68" s="157"/>
      <c r="AT68" s="157"/>
      <c r="AU68" s="3" t="s">
        <v>554</v>
      </c>
    </row>
    <row r="69" spans="39:47" ht="19.5" customHeight="1">
      <c r="AM69" s="3" t="s">
        <v>428</v>
      </c>
      <c r="AS69" s="157"/>
      <c r="AT69" s="157"/>
      <c r="AU69" s="3" t="s">
        <v>555</v>
      </c>
    </row>
    <row r="70" spans="39:47" ht="19.5" customHeight="1">
      <c r="AM70" s="3" t="s">
        <v>429</v>
      </c>
      <c r="AS70" s="157"/>
      <c r="AT70" s="157"/>
      <c r="AU70" s="3" t="s">
        <v>556</v>
      </c>
    </row>
    <row r="71" spans="39:47" ht="19.5" customHeight="1">
      <c r="AM71" s="3" t="s">
        <v>430</v>
      </c>
      <c r="AS71" s="157"/>
      <c r="AT71" s="157"/>
      <c r="AU71" s="3" t="s">
        <v>557</v>
      </c>
    </row>
    <row r="72" spans="39:47" ht="19.5" customHeight="1">
      <c r="AM72" s="3" t="s">
        <v>431</v>
      </c>
      <c r="AR72" s="157"/>
      <c r="AS72" s="157"/>
      <c r="AT72" s="157"/>
      <c r="AU72" s="231" t="s">
        <v>558</v>
      </c>
    </row>
    <row r="73" spans="39:47" ht="19.5" customHeight="1">
      <c r="AM73" s="3" t="s">
        <v>432</v>
      </c>
      <c r="AR73" s="157"/>
      <c r="AS73" s="157"/>
      <c r="AT73" s="157"/>
      <c r="AU73" s="231" t="s">
        <v>559</v>
      </c>
    </row>
    <row r="74" spans="39:47" ht="19.5" customHeight="1">
      <c r="AM74" s="3" t="s">
        <v>433</v>
      </c>
      <c r="AR74" s="157"/>
      <c r="AS74" s="157"/>
      <c r="AT74" s="157"/>
      <c r="AU74" s="231" t="s">
        <v>560</v>
      </c>
    </row>
    <row r="75" spans="39:47" ht="19.5" customHeight="1">
      <c r="AM75" s="3" t="s">
        <v>434</v>
      </c>
      <c r="AR75" s="157"/>
      <c r="AS75" s="157"/>
      <c r="AT75" s="157"/>
      <c r="AU75" s="231" t="s">
        <v>561</v>
      </c>
    </row>
    <row r="76" spans="39:47" ht="19.5" customHeight="1">
      <c r="AM76" s="3" t="s">
        <v>435</v>
      </c>
      <c r="AR76" s="157"/>
      <c r="AS76" s="157"/>
      <c r="AT76" s="157"/>
      <c r="AU76" s="231" t="s">
        <v>562</v>
      </c>
    </row>
    <row r="77" spans="39:47" ht="19.5" customHeight="1">
      <c r="AM77" s="3" t="s">
        <v>436</v>
      </c>
      <c r="AR77" s="157"/>
      <c r="AS77" s="157"/>
      <c r="AT77" s="157"/>
      <c r="AU77" s="231" t="s">
        <v>563</v>
      </c>
    </row>
    <row r="78" spans="39:47" ht="19.5" customHeight="1">
      <c r="AM78" s="3" t="s">
        <v>437</v>
      </c>
      <c r="AR78" s="157"/>
      <c r="AS78" s="157"/>
      <c r="AT78" s="157"/>
      <c r="AU78" s="231" t="s">
        <v>564</v>
      </c>
    </row>
    <row r="79" spans="39:47" ht="19.5" customHeight="1">
      <c r="AM79" s="3" t="s">
        <v>53</v>
      </c>
      <c r="AR79" s="157"/>
      <c r="AS79" s="157"/>
      <c r="AT79" s="157"/>
      <c r="AU79" s="231" t="s">
        <v>565</v>
      </c>
    </row>
    <row r="80" spans="39:47" ht="19.5" customHeight="1">
      <c r="AM80" s="3" t="s">
        <v>54</v>
      </c>
      <c r="AR80" s="157"/>
      <c r="AS80" s="157"/>
      <c r="AT80" s="157"/>
      <c r="AU80" s="231" t="s">
        <v>566</v>
      </c>
    </row>
    <row r="81" spans="39:47" ht="19.5" customHeight="1">
      <c r="AM81" s="3" t="s">
        <v>438</v>
      </c>
      <c r="AR81" s="157"/>
      <c r="AS81" s="157"/>
      <c r="AT81" s="157"/>
      <c r="AU81" s="231" t="s">
        <v>567</v>
      </c>
    </row>
    <row r="82" spans="39:47" ht="19.5" customHeight="1">
      <c r="AM82" s="3" t="s">
        <v>55</v>
      </c>
      <c r="AR82" s="157"/>
      <c r="AS82" s="157"/>
      <c r="AT82" s="157"/>
      <c r="AU82" s="231" t="s">
        <v>568</v>
      </c>
    </row>
    <row r="83" spans="39:47" ht="19.5" customHeight="1">
      <c r="AM83" s="3" t="s">
        <v>439</v>
      </c>
      <c r="AR83" s="157"/>
      <c r="AS83" s="157"/>
      <c r="AT83" s="157"/>
      <c r="AU83" s="231" t="s">
        <v>569</v>
      </c>
    </row>
    <row r="84" spans="39:47" ht="19.5" customHeight="1">
      <c r="AM84" s="3" t="s">
        <v>56</v>
      </c>
      <c r="AR84" s="157"/>
      <c r="AS84" s="157"/>
      <c r="AT84" s="157"/>
      <c r="AU84" s="231" t="s">
        <v>570</v>
      </c>
    </row>
    <row r="85" spans="39:47" ht="19.5" customHeight="1">
      <c r="AM85" s="3" t="s">
        <v>57</v>
      </c>
      <c r="AR85" s="157"/>
      <c r="AS85" s="157"/>
      <c r="AT85" s="157"/>
      <c r="AU85" s="231" t="s">
        <v>571</v>
      </c>
    </row>
    <row r="86" spans="39:47" ht="19.5" customHeight="1">
      <c r="AM86" s="3" t="s">
        <v>58</v>
      </c>
      <c r="AR86" s="157"/>
      <c r="AS86" s="157"/>
      <c r="AT86" s="157"/>
      <c r="AU86" s="231" t="s">
        <v>572</v>
      </c>
    </row>
    <row r="87" spans="39:47" ht="19.5" customHeight="1">
      <c r="AM87" s="3" t="s">
        <v>440</v>
      </c>
      <c r="AR87" s="157"/>
      <c r="AS87" s="157"/>
      <c r="AT87" s="157"/>
      <c r="AU87" s="231" t="s">
        <v>573</v>
      </c>
    </row>
    <row r="88" spans="39:47" ht="19.5" customHeight="1">
      <c r="AM88" s="3" t="s">
        <v>59</v>
      </c>
      <c r="AR88" s="157"/>
      <c r="AS88" s="157"/>
      <c r="AT88" s="157"/>
      <c r="AU88" s="231" t="s">
        <v>574</v>
      </c>
    </row>
    <row r="89" spans="39:47" ht="19.5" customHeight="1">
      <c r="AM89" s="3" t="s">
        <v>441</v>
      </c>
      <c r="AR89" s="157"/>
      <c r="AS89" s="157"/>
      <c r="AT89" s="157"/>
      <c r="AU89" s="231" t="s">
        <v>575</v>
      </c>
    </row>
    <row r="90" spans="39:47" ht="19.5" customHeight="1">
      <c r="AM90" s="3" t="s">
        <v>442</v>
      </c>
      <c r="AR90" s="157"/>
      <c r="AS90" s="157"/>
      <c r="AT90" s="157"/>
      <c r="AU90" s="231" t="s">
        <v>576</v>
      </c>
    </row>
    <row r="91" spans="39:47" ht="19.5" customHeight="1">
      <c r="AM91" s="3" t="s">
        <v>443</v>
      </c>
      <c r="AR91" s="157"/>
      <c r="AS91" s="157"/>
      <c r="AT91" s="157"/>
      <c r="AU91" s="231" t="s">
        <v>577</v>
      </c>
    </row>
    <row r="92" spans="39:47" ht="19.5" customHeight="1">
      <c r="AM92" s="3" t="s">
        <v>444</v>
      </c>
      <c r="AR92" s="157"/>
      <c r="AS92" s="157"/>
      <c r="AT92" s="157"/>
      <c r="AU92" s="231" t="s">
        <v>578</v>
      </c>
    </row>
    <row r="93" spans="39:47" ht="19.5" customHeight="1">
      <c r="AM93" s="3" t="s">
        <v>445</v>
      </c>
      <c r="AR93" s="157"/>
      <c r="AS93" s="157"/>
      <c r="AT93" s="157"/>
      <c r="AU93" s="231" t="s">
        <v>579</v>
      </c>
    </row>
    <row r="94" spans="39:47" ht="19.5" customHeight="1">
      <c r="AM94" s="3" t="s">
        <v>446</v>
      </c>
      <c r="AR94" s="157"/>
      <c r="AS94" s="157"/>
      <c r="AT94" s="157"/>
      <c r="AU94" s="231" t="s">
        <v>580</v>
      </c>
    </row>
    <row r="95" spans="39:47" ht="19.5" customHeight="1">
      <c r="AM95" s="3" t="s">
        <v>447</v>
      </c>
      <c r="AR95" s="157"/>
      <c r="AS95" s="157"/>
      <c r="AT95" s="157"/>
      <c r="AU95" s="231" t="s">
        <v>581</v>
      </c>
    </row>
    <row r="96" spans="39:47" ht="19.5" customHeight="1">
      <c r="AM96" s="3" t="s">
        <v>448</v>
      </c>
      <c r="AR96" s="157"/>
      <c r="AS96" s="157"/>
      <c r="AT96" s="157"/>
      <c r="AU96" s="231" t="s">
        <v>88</v>
      </c>
    </row>
    <row r="97" spans="39:47" ht="19.5" customHeight="1">
      <c r="AM97" s="3" t="s">
        <v>449</v>
      </c>
      <c r="AR97" s="157"/>
      <c r="AS97" s="157"/>
      <c r="AT97" s="157"/>
      <c r="AU97" s="231" t="s">
        <v>582</v>
      </c>
    </row>
    <row r="98" spans="39:47" ht="19.5" customHeight="1">
      <c r="AM98" s="3" t="s">
        <v>450</v>
      </c>
    </row>
    <row r="99" spans="39:47" ht="19.5" customHeight="1">
      <c r="AM99" s="3" t="s">
        <v>451</v>
      </c>
    </row>
    <row r="100" spans="39:47" ht="19.5" customHeight="1">
      <c r="AM100" s="3" t="s">
        <v>452</v>
      </c>
    </row>
    <row r="101" spans="39:47" ht="19.5" customHeight="1">
      <c r="AM101" s="3" t="s">
        <v>453</v>
      </c>
    </row>
    <row r="102" spans="39:47" ht="19.5" customHeight="1">
      <c r="AM102" s="3" t="s">
        <v>454</v>
      </c>
    </row>
    <row r="103" spans="39:47" ht="16.5" customHeight="1">
      <c r="AM103" s="3" t="s">
        <v>455</v>
      </c>
    </row>
    <row r="104" spans="39:47" ht="16.5" customHeight="1">
      <c r="AM104" s="3" t="s">
        <v>456</v>
      </c>
    </row>
    <row r="105" spans="39:47" ht="16.5" customHeight="1">
      <c r="AM105" s="3" t="s">
        <v>457</v>
      </c>
    </row>
    <row r="106" spans="39:47" ht="16.5" customHeight="1">
      <c r="AM106" s="3" t="s">
        <v>458</v>
      </c>
    </row>
    <row r="107" spans="39:47" ht="16.5" customHeight="1">
      <c r="AM107" s="3" t="s">
        <v>459</v>
      </c>
    </row>
    <row r="108" spans="39:47" ht="16.5" customHeight="1">
      <c r="AM108" s="3" t="s">
        <v>460</v>
      </c>
    </row>
    <row r="109" spans="39:47" ht="16.5" customHeight="1">
      <c r="AM109" s="3" t="s">
        <v>461</v>
      </c>
    </row>
    <row r="110" spans="39:47" ht="16.5" customHeight="1">
      <c r="AM110" s="3" t="s">
        <v>462</v>
      </c>
    </row>
    <row r="111" spans="39:47" ht="16.5" customHeight="1">
      <c r="AM111" s="3" t="s">
        <v>463</v>
      </c>
    </row>
    <row r="112" spans="39:47" ht="16.5" customHeight="1">
      <c r="AM112" s="3" t="s">
        <v>464</v>
      </c>
    </row>
    <row r="113" spans="39:39" ht="16.5" customHeight="1">
      <c r="AM113" s="3" t="s">
        <v>465</v>
      </c>
    </row>
    <row r="114" spans="39:39" ht="16.5" customHeight="1">
      <c r="AM114" s="3" t="s">
        <v>466</v>
      </c>
    </row>
    <row r="115" spans="39:39" ht="16.5" customHeight="1">
      <c r="AM115" s="3" t="s">
        <v>467</v>
      </c>
    </row>
    <row r="116" spans="39:39" ht="16.5" customHeight="1">
      <c r="AM116" s="3" t="s">
        <v>468</v>
      </c>
    </row>
    <row r="117" spans="39:39" ht="16.5" customHeight="1">
      <c r="AM117" s="3" t="s">
        <v>469</v>
      </c>
    </row>
    <row r="118" spans="39:39" ht="16.5" customHeight="1">
      <c r="AM118" s="3" t="s">
        <v>470</v>
      </c>
    </row>
    <row r="119" spans="39:39" ht="16.5" customHeight="1">
      <c r="AM119" s="3" t="s">
        <v>471</v>
      </c>
    </row>
    <row r="120" spans="39:39" ht="16.5" customHeight="1">
      <c r="AM120" s="3" t="s">
        <v>472</v>
      </c>
    </row>
    <row r="121" spans="39:39" ht="16.5" customHeight="1">
      <c r="AM121" s="3" t="s">
        <v>473</v>
      </c>
    </row>
    <row r="122" spans="39:39" ht="16.5" customHeight="1">
      <c r="AM122" s="3" t="s">
        <v>474</v>
      </c>
    </row>
    <row r="123" spans="39:39" ht="16.5" customHeight="1">
      <c r="AM123" s="3" t="s">
        <v>475</v>
      </c>
    </row>
    <row r="124" spans="39:39" ht="16.5" customHeight="1">
      <c r="AM124" s="3" t="s">
        <v>476</v>
      </c>
    </row>
    <row r="125" spans="39:39" ht="16.5" customHeight="1">
      <c r="AM125" s="3" t="s">
        <v>477</v>
      </c>
    </row>
    <row r="126" spans="39:39" ht="16.5" customHeight="1">
      <c r="AM126" s="3" t="s">
        <v>478</v>
      </c>
    </row>
    <row r="127" spans="39:39" ht="16.5" customHeight="1">
      <c r="AM127" s="3" t="s">
        <v>479</v>
      </c>
    </row>
    <row r="128" spans="39:39" ht="16.5" customHeight="1">
      <c r="AM128" s="3" t="s">
        <v>60</v>
      </c>
    </row>
    <row r="129" spans="39:39" ht="16.5" customHeight="1">
      <c r="AM129" s="3" t="s">
        <v>61</v>
      </c>
    </row>
    <row r="130" spans="39:39" ht="16.5" customHeight="1">
      <c r="AM130" s="3" t="s">
        <v>480</v>
      </c>
    </row>
    <row r="131" spans="39:39" ht="16.5" customHeight="1">
      <c r="AM131" s="3" t="s">
        <v>62</v>
      </c>
    </row>
    <row r="132" spans="39:39" ht="16.5" customHeight="1">
      <c r="AM132" s="3" t="s">
        <v>481</v>
      </c>
    </row>
    <row r="133" spans="39:39" ht="16.5" customHeight="1">
      <c r="AM133" s="3" t="s">
        <v>482</v>
      </c>
    </row>
    <row r="134" spans="39:39">
      <c r="AM134" s="3" t="s">
        <v>483</v>
      </c>
    </row>
    <row r="135" spans="39:39">
      <c r="AM135" s="3" t="s">
        <v>484</v>
      </c>
    </row>
    <row r="136" spans="39:39">
      <c r="AM136" s="3" t="s">
        <v>485</v>
      </c>
    </row>
    <row r="137" spans="39:39">
      <c r="AM137" s="3" t="s">
        <v>63</v>
      </c>
    </row>
    <row r="138" spans="39:39">
      <c r="AM138" s="3" t="s">
        <v>64</v>
      </c>
    </row>
    <row r="139" spans="39:39">
      <c r="AM139" s="3" t="s">
        <v>486</v>
      </c>
    </row>
  </sheetData>
  <sheetProtection formatColumns="0" selectLockedCells="1"/>
  <dataConsolidate/>
  <mergeCells count="19">
    <mergeCell ref="B26:B29"/>
    <mergeCell ref="B30:B33"/>
    <mergeCell ref="B34:B37"/>
    <mergeCell ref="B38:B41"/>
    <mergeCell ref="B42:B45"/>
    <mergeCell ref="B6:B9"/>
    <mergeCell ref="B10:B13"/>
    <mergeCell ref="B14:B17"/>
    <mergeCell ref="B18:B21"/>
    <mergeCell ref="B22:B25"/>
    <mergeCell ref="B3:C3"/>
    <mergeCell ref="J4:L4"/>
    <mergeCell ref="C1:P1"/>
    <mergeCell ref="AH3:AJ3"/>
    <mergeCell ref="AH4:AJ4"/>
    <mergeCell ref="AD3:AF3"/>
    <mergeCell ref="AD4:AF4"/>
    <mergeCell ref="P3:Q3"/>
    <mergeCell ref="S3:T3"/>
  </mergeCells>
  <dataValidations count="18">
    <dataValidation type="list" allowBlank="1" showInputMessage="1" showErrorMessage="1" promptTitle="POUR INTEGRATION ATSS" prompt="Choisir le type de priorité" sqref="AF5:AF6" xr:uid="{00000000-0002-0000-0100-000000000000}">
      <formula1>$AZ$8:$AZ$30</formula1>
    </dataValidation>
    <dataValidation type="list" allowBlank="1" showInputMessage="1" showErrorMessage="1" promptTitle="POUR INTEGRATION 2nd Degré" prompt="Choisir le type de priorité" sqref="AE5:AE6" xr:uid="{00000000-0002-0000-0100-000001000000}">
      <formula1>$AX$8:$AX$29</formula1>
    </dataValidation>
    <dataValidation type="list" allowBlank="1" showInputMessage="1" showErrorMessage="1" promptTitle="POUR INTEGRATION 1er Degré" prompt="Choisir le type de priorité" sqref="AD5:AD6 AH6:AH45" xr:uid="{00000000-0002-0000-0100-000002000000}">
      <formula1>$AV$8:$AV$27</formula1>
    </dataValidation>
    <dataValidation allowBlank="1" showInputMessage="1" showErrorMessage="1" promptTitle="POUR INTEGRATION" sqref="AB5:AB6" xr:uid="{00000000-0002-0000-0100-000003000000}"/>
    <dataValidation type="list" allowBlank="1" showInputMessage="1" showErrorMessage="1" promptTitle="POUR INTEGRATION" prompt="Choisir le type de public" sqref="X5" xr:uid="{00000000-0002-0000-0100-000004000000}">
      <formula1>$AU$8:$AU$24</formula1>
    </dataValidation>
    <dataValidation type="list" allowBlank="1" showInputMessage="1" showErrorMessage="1" promptTitle="POUR INTEGRATION 1er Degré" prompt="Choisir le type de priorité" sqref="AH5" xr:uid="{00000000-0002-0000-0100-000005000000}">
      <formula1>$BA$8:$BA$15</formula1>
    </dataValidation>
    <dataValidation type="list" allowBlank="1" showInputMessage="1" showErrorMessage="1" promptTitle="POUR INTEGRATION 2D et Encadre." prompt="Choisir le type de priorité" sqref="AI5" xr:uid="{00000000-0002-0000-0100-000006000000}">
      <formula1>$BD$8:$BD$24</formula1>
    </dataValidation>
    <dataValidation type="list" allowBlank="1" showInputMessage="1" showErrorMessage="1" promptTitle="POUR INTEGRATION ATSS" prompt="Choisir le type de priorité" sqref="AJ5:AJ45" xr:uid="{00000000-0002-0000-0100-000007000000}">
      <formula1>$BH$8:$BH$14</formula1>
    </dataValidation>
    <dataValidation type="list" allowBlank="1" showInputMessage="1" showErrorMessage="1" promptTitle="POUR INTEGRATION:" prompt="Choisir la Thématique" sqref="N5" xr:uid="{00000000-0002-0000-0100-000008000000}">
      <formula1>$AR$8:$AR$38</formula1>
    </dataValidation>
    <dataValidation type="list" allowBlank="1" showInputMessage="1" showErrorMessage="1" promptTitle="POUR INTEGRATION :" prompt="Choisir le code contenu_x000a_" sqref="H5:H45" xr:uid="{00000000-0002-0000-0100-000009000000}">
      <formula1>$AM$8:$AM$139</formula1>
    </dataValidation>
    <dataValidation type="list" allowBlank="1" showInputMessage="1" showErrorMessage="1" prompt="A saisir (tableau) pour codage National" sqref="I5:I6" xr:uid="{00000000-0002-0000-0100-00000A000000}">
      <formula1>$AM$8:$AM$139</formula1>
    </dataValidation>
    <dataValidation type="list" allowBlank="1" showInputMessage="1" showErrorMessage="1" promptTitle="Obligatoire" prompt="Choisir dans ceux proposés ici" sqref="P5:P45" xr:uid="{00000000-0002-0000-0100-00000B000000}">
      <formula1>$AS$8:$AS$11</formula1>
    </dataValidation>
    <dataValidation type="list" allowBlank="1" showInputMessage="1" showErrorMessage="1" promptTitle="Obligatoire" prompt="Saisir le type" sqref="S5:S45" xr:uid="{00000000-0002-0000-0100-00000C000000}">
      <formula1>$AT$8:$AT$10</formula1>
    </dataValidation>
    <dataValidation type="list" allowBlank="1" showInputMessage="1" showErrorMessage="1" promptTitle="POUR INTEGRATION:" prompt="Choisir la Thématique" sqref="N6:N45" xr:uid="{00000000-0002-0000-0100-00000D000000}">
      <formula1>$AR$8:$AR$63</formula1>
    </dataValidation>
    <dataValidation type="list" allowBlank="1" showInputMessage="1" showErrorMessage="1" promptTitle="POUR INTEGRATION" prompt="Choisir le type de public" sqref="X6:X45" xr:uid="{00000000-0002-0000-0100-00000E000000}">
      <formula1>$AU$8:$AU$97</formula1>
    </dataValidation>
    <dataValidation type="list" allowBlank="1" showInputMessage="1" showErrorMessage="1" promptTitle="POUR INTEGRATION 2nd Degré" prompt="Choisir le type de priorité" sqref="AI6:AI45" xr:uid="{00000000-0002-0000-0100-00000F000000}">
      <formula1>$BD$8:$BD$24</formula1>
    </dataValidation>
    <dataValidation type="list" allowBlank="1" showInputMessage="1" showErrorMessage="1" prompt="Choisir la priorité" sqref="AE8:AE45" xr:uid="{00000000-0002-0000-0100-000010000000}">
      <formula1>$AX$8:$AX$29</formula1>
    </dataValidation>
    <dataValidation type="list" allowBlank="1" showInputMessage="1" showErrorMessage="1" sqref="AE7" xr:uid="{00000000-0002-0000-0100-000011000000}">
      <formula1>$AX$8:$AX$29</formula1>
    </dataValidation>
  </dataValidations>
  <pageMargins left="0.25" right="0.25" top="0.75" bottom="0.75" header="0.3" footer="0.3"/>
  <pageSetup paperSize="8" scale="3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>
    <tabColor theme="7" tint="0.59999389629810485"/>
    <pageSetUpPr fitToPage="1"/>
  </sheetPr>
  <dimension ref="A1:BR139"/>
  <sheetViews>
    <sheetView topLeftCell="A5" zoomScale="80" zoomScaleNormal="80" workbookViewId="0">
      <selection activeCell="Z24" sqref="Z24"/>
    </sheetView>
  </sheetViews>
  <sheetFormatPr baseColWidth="10" defaultColWidth="11.5703125" defaultRowHeight="15"/>
  <cols>
    <col min="1" max="1" width="5.7109375" style="3" customWidth="1"/>
    <col min="2" max="2" width="20.28515625" style="3" customWidth="1"/>
    <col min="3" max="3" width="14.5703125" style="7" customWidth="1"/>
    <col min="4" max="4" width="1.140625" style="3" customWidth="1"/>
    <col min="5" max="5" width="10.7109375" style="3" customWidth="1"/>
    <col min="6" max="6" width="13.7109375" style="3" customWidth="1"/>
    <col min="7" max="7" width="8.28515625" style="3" customWidth="1"/>
    <col min="8" max="8" width="7.7109375" style="3" customWidth="1"/>
    <col min="9" max="10" width="10.5703125" style="3" customWidth="1"/>
    <col min="11" max="11" width="10.7109375" style="3" customWidth="1"/>
    <col min="12" max="12" width="1.85546875" style="3" customWidth="1"/>
    <col min="13" max="13" width="13.5703125" style="3" customWidth="1"/>
    <col min="14" max="14" width="11.7109375" style="3" customWidth="1"/>
    <col min="15" max="16" width="14.5703125" style="3" customWidth="1"/>
    <col min="17" max="17" width="1.5703125" style="3" customWidth="1"/>
    <col min="18" max="18" width="16.28515625" style="3" customWidth="1"/>
    <col min="19" max="19" width="15.28515625" style="3" customWidth="1"/>
    <col min="20" max="20" width="13.85546875" style="3" customWidth="1"/>
    <col min="21" max="21" width="1.85546875" style="3" customWidth="1"/>
    <col min="22" max="22" width="6.5703125" style="3" customWidth="1"/>
    <col min="23" max="23" width="7.28515625" style="3" customWidth="1"/>
    <col min="24" max="24" width="10" style="3" customWidth="1"/>
    <col min="25" max="25" width="12.42578125" style="3" customWidth="1"/>
    <col min="26" max="26" width="13.42578125" style="3" customWidth="1"/>
    <col min="27" max="27" width="1.5703125" style="3" customWidth="1"/>
    <col min="28" max="28" width="11.5703125" style="3"/>
    <col min="29" max="29" width="3.140625" style="3" customWidth="1"/>
    <col min="30" max="30" width="10.42578125" style="3" customWidth="1"/>
    <col min="31" max="31" width="6.7109375" style="3" customWidth="1"/>
    <col min="32" max="32" width="7" style="3" customWidth="1"/>
    <col min="33" max="35" width="6.85546875" style="3" customWidth="1"/>
    <col min="36" max="36" width="6.7109375" style="3" customWidth="1"/>
    <col min="37" max="37" width="5.7109375" style="3" customWidth="1"/>
    <col min="38" max="38" width="5.5703125" style="3" customWidth="1"/>
    <col min="39" max="39" width="6.5703125" style="3" customWidth="1"/>
    <col min="40" max="40" width="6.7109375" style="3" customWidth="1"/>
    <col min="41" max="41" width="7.5703125" style="3" customWidth="1"/>
    <col min="42" max="43" width="5.85546875" style="3" customWidth="1"/>
    <col min="44" max="44" width="8.85546875" style="3" customWidth="1"/>
    <col min="45" max="45" width="8.42578125" style="3" customWidth="1"/>
    <col min="46" max="46" width="10.42578125" style="3" customWidth="1"/>
    <col min="47" max="47" width="8.85546875" style="7" customWidth="1"/>
    <col min="48" max="49" width="8.85546875" style="7" hidden="1" customWidth="1"/>
    <col min="50" max="52" width="11.42578125" style="3" hidden="1" customWidth="1"/>
    <col min="53" max="53" width="18.42578125" style="3" hidden="1" customWidth="1"/>
    <col min="54" max="54" width="7.28515625" style="3" hidden="1" customWidth="1"/>
    <col min="55" max="56" width="7.85546875" style="3" hidden="1" customWidth="1"/>
    <col min="57" max="58" width="5.28515625" style="3" hidden="1" customWidth="1"/>
    <col min="59" max="59" width="4.140625" style="3" hidden="1" customWidth="1"/>
    <col min="60" max="60" width="14.85546875" style="3" hidden="1" customWidth="1"/>
    <col min="61" max="61" width="4.7109375" style="3" hidden="1" customWidth="1"/>
    <col min="62" max="66" width="11.42578125" style="3" hidden="1" customWidth="1"/>
    <col min="67" max="67" width="15.42578125" style="3" hidden="1" customWidth="1"/>
    <col min="68" max="70" width="11.42578125" style="3" hidden="1" customWidth="1"/>
    <col min="71" max="71" width="11.42578125" style="3" customWidth="1"/>
    <col min="72" max="16384" width="11.5703125" style="3"/>
  </cols>
  <sheetData>
    <row r="1" spans="1:70">
      <c r="C1" s="3"/>
      <c r="E1" s="371" t="s">
        <v>310</v>
      </c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T1" s="8"/>
      <c r="AU1" s="3"/>
      <c r="AV1" s="3"/>
      <c r="AW1" s="3"/>
      <c r="AY1" s="71"/>
      <c r="AZ1" s="8"/>
    </row>
    <row r="2" spans="1:70" ht="15.75" thickBot="1">
      <c r="C2" s="21"/>
      <c r="N2" s="232" t="s">
        <v>292</v>
      </c>
    </row>
    <row r="3" spans="1:70">
      <c r="A3" s="10"/>
      <c r="B3" s="372" t="s">
        <v>213</v>
      </c>
      <c r="C3" s="372"/>
      <c r="D3" s="13"/>
      <c r="E3" s="377" t="s">
        <v>6</v>
      </c>
      <c r="F3" s="377"/>
      <c r="G3" s="378" t="s">
        <v>278</v>
      </c>
      <c r="H3" s="378"/>
      <c r="I3" s="233" t="s">
        <v>156</v>
      </c>
      <c r="J3" s="233" t="s">
        <v>254</v>
      </c>
      <c r="K3" s="234" t="s">
        <v>4</v>
      </c>
      <c r="L3" s="235"/>
      <c r="M3" s="369" t="s">
        <v>260</v>
      </c>
      <c r="N3" s="369"/>
      <c r="O3" s="369" t="s">
        <v>293</v>
      </c>
      <c r="P3" s="369"/>
      <c r="Q3" s="235"/>
      <c r="R3" s="377" t="s">
        <v>266</v>
      </c>
      <c r="S3" s="377"/>
      <c r="T3" s="377"/>
      <c r="U3" s="13"/>
      <c r="V3" s="377" t="s">
        <v>214</v>
      </c>
      <c r="W3" s="377"/>
      <c r="X3" s="377"/>
      <c r="Y3" s="377"/>
      <c r="Z3" s="377"/>
      <c r="AA3" s="13"/>
      <c r="AB3" s="236" t="s">
        <v>303</v>
      </c>
      <c r="AC3" s="13"/>
      <c r="AD3" s="234" t="s">
        <v>286</v>
      </c>
      <c r="AE3" s="373" t="s">
        <v>279</v>
      </c>
      <c r="AF3" s="374"/>
      <c r="AG3" s="374"/>
      <c r="AH3" s="374"/>
      <c r="AI3" s="375"/>
      <c r="AJ3" s="373" t="s">
        <v>280</v>
      </c>
      <c r="AK3" s="374"/>
      <c r="AL3" s="375"/>
      <c r="AM3" s="373" t="s">
        <v>281</v>
      </c>
      <c r="AN3" s="374"/>
      <c r="AO3" s="374"/>
      <c r="AP3" s="374"/>
      <c r="AQ3" s="375"/>
      <c r="AR3" s="369" t="s">
        <v>301</v>
      </c>
      <c r="AS3" s="369"/>
      <c r="AT3" s="370"/>
      <c r="AU3" s="237"/>
      <c r="AV3" s="237"/>
      <c r="AW3" s="237"/>
    </row>
    <row r="4" spans="1:70" ht="64.5" customHeight="1">
      <c r="A4" s="238"/>
      <c r="B4" s="239" t="s">
        <v>727</v>
      </c>
      <c r="C4" s="240" t="s">
        <v>248</v>
      </c>
      <c r="D4" s="241"/>
      <c r="E4" s="242" t="s">
        <v>264</v>
      </c>
      <c r="F4" s="243" t="s">
        <v>263</v>
      </c>
      <c r="G4" s="243" t="s">
        <v>276</v>
      </c>
      <c r="H4" s="243" t="s">
        <v>277</v>
      </c>
      <c r="I4" s="244" t="s">
        <v>256</v>
      </c>
      <c r="J4" s="244" t="s">
        <v>255</v>
      </c>
      <c r="K4" s="245" t="s">
        <v>275</v>
      </c>
      <c r="L4" s="246"/>
      <c r="M4" s="245" t="s">
        <v>597</v>
      </c>
      <c r="N4" s="245" t="s">
        <v>305</v>
      </c>
      <c r="O4" s="245" t="s">
        <v>587</v>
      </c>
      <c r="P4" s="245" t="s">
        <v>257</v>
      </c>
      <c r="Q4" s="246"/>
      <c r="R4" s="245" t="s">
        <v>270</v>
      </c>
      <c r="S4" s="244" t="s">
        <v>274</v>
      </c>
      <c r="T4" s="245" t="s">
        <v>265</v>
      </c>
      <c r="U4" s="63"/>
      <c r="V4" s="376" t="s">
        <v>295</v>
      </c>
      <c r="W4" s="376"/>
      <c r="X4" s="376"/>
      <c r="Y4" s="244" t="s">
        <v>272</v>
      </c>
      <c r="Z4" s="244" t="s">
        <v>271</v>
      </c>
      <c r="AA4" s="63"/>
      <c r="AB4" s="247" t="s">
        <v>309</v>
      </c>
      <c r="AC4" s="63"/>
      <c r="AD4" s="245" t="s">
        <v>287</v>
      </c>
      <c r="AE4" s="245" t="s">
        <v>291</v>
      </c>
      <c r="AF4" s="245" t="s">
        <v>288</v>
      </c>
      <c r="AG4" s="245" t="s">
        <v>290</v>
      </c>
      <c r="AH4" s="245" t="s">
        <v>289</v>
      </c>
      <c r="AI4" s="245" t="s">
        <v>584</v>
      </c>
      <c r="AJ4" s="245" t="s">
        <v>294</v>
      </c>
      <c r="AK4" s="245" t="s">
        <v>216</v>
      </c>
      <c r="AL4" s="245" t="s">
        <v>585</v>
      </c>
      <c r="AM4" s="245" t="s">
        <v>296</v>
      </c>
      <c r="AN4" s="245" t="s">
        <v>297</v>
      </c>
      <c r="AO4" s="245" t="s">
        <v>298</v>
      </c>
      <c r="AP4" s="245" t="s">
        <v>299</v>
      </c>
      <c r="AQ4" s="245" t="s">
        <v>586</v>
      </c>
      <c r="AR4" s="245" t="s">
        <v>215</v>
      </c>
      <c r="AS4" s="245" t="s">
        <v>300</v>
      </c>
      <c r="AT4" s="248" t="s">
        <v>302</v>
      </c>
      <c r="AU4" s="249"/>
      <c r="AV4" s="249"/>
      <c r="AW4" s="249"/>
    </row>
    <row r="5" spans="1:70" ht="24.75" customHeight="1">
      <c r="A5" s="250"/>
      <c r="B5" s="251">
        <f>MODULES!B5</f>
        <v>20210005</v>
      </c>
      <c r="C5" s="252">
        <f>MODULES!C5</f>
        <v>7353</v>
      </c>
      <c r="D5" s="252"/>
      <c r="E5" s="253">
        <v>12</v>
      </c>
      <c r="F5" s="254" t="s">
        <v>262</v>
      </c>
      <c r="G5" s="253">
        <v>2</v>
      </c>
      <c r="H5" s="255">
        <f>E5/G5</f>
        <v>6</v>
      </c>
      <c r="I5" s="253">
        <v>2</v>
      </c>
      <c r="J5" s="253">
        <v>10</v>
      </c>
      <c r="K5" s="256">
        <f>I5*J5</f>
        <v>20</v>
      </c>
      <c r="L5" s="257"/>
      <c r="M5" s="258" t="s">
        <v>258</v>
      </c>
      <c r="N5" s="258" t="s">
        <v>306</v>
      </c>
      <c r="O5" s="253">
        <v>0</v>
      </c>
      <c r="P5" s="253">
        <v>0</v>
      </c>
      <c r="Q5" s="257"/>
      <c r="R5" s="259">
        <v>0</v>
      </c>
      <c r="S5" s="259">
        <v>1</v>
      </c>
      <c r="T5" s="259" t="s">
        <v>267</v>
      </c>
      <c r="U5" s="257"/>
      <c r="V5" s="257"/>
      <c r="W5" s="257"/>
      <c r="X5" s="257"/>
      <c r="Y5" s="256">
        <f>(IF(S5=1,H5,IF(S5=2,H5*0.5*2,IF(S5=3,H5*0.33*3,IF(S5=4,H5*0.25*4)))))*G5*40</f>
        <v>480</v>
      </c>
      <c r="Z5" s="257"/>
      <c r="AA5" s="257"/>
      <c r="AB5" s="253">
        <f>Y5+AI5+AL5+AQ5+AT5</f>
        <v>1615</v>
      </c>
      <c r="AC5" s="257"/>
      <c r="AD5" s="253">
        <f>IF(ISBLANK(G5),0,(IF(S5=1,H5,IF(S5=2,H5*0.5*2,IF(S5=3,H5*0.33*3,IF(S5=4,H5*0.25*4)))))*G5)</f>
        <v>12</v>
      </c>
      <c r="AE5" s="253">
        <f>(IF(H5=3,0,IF(H5=6,1,IF(H5=9,1,IF(H5=12,2))))*K5)*G5*(IF(N5="Présentiel",1,IF(N5="Hybride",0.5,IF(N5="A distance",0))))*(IF(LEFT(F5,1)="3",0,1))*(IF(LEFT(DISPOSITIFS!Y5,8)="CONCOURS",0,1))*(IF(M5="FIL / Tutorat",0,1))</f>
        <v>40</v>
      </c>
      <c r="AF5" s="253">
        <f>(R5+S5)*(IF(N5="Présentiel",1,IF(N5="Hybride",0.5,IF(N5="A distance",0))))*G5</f>
        <v>2</v>
      </c>
      <c r="AG5" s="253">
        <f>(IF(M5="Bassin",(ROUND(O5*0.2,0.1)+P5),IF(M5="Académique",((ROUND(O5*0.3,0.1)+P5)))*(IF(N5="Présentiel",1,IF(N5="Hybride",0.5,IF(N5="A distance",0))))))*(G5*H5/6)</f>
        <v>0</v>
      </c>
      <c r="AH5" s="253">
        <f>(IF(T5="Oui --&gt; Fleuve",1)*(R5+S5))*(IF(N5="Présentiel",1,IF(N5="Hybride",0.5,IF(N5="A distance",0))))</f>
        <v>0</v>
      </c>
      <c r="AI5" s="253">
        <f>(AE5+AF5+AG5+AH5)*(BP6)</f>
        <v>735</v>
      </c>
      <c r="AJ5" s="253">
        <f>(IF(M5="Bassin",(ROUNDDOWN(O5*0.2,0.1)+P5),IF(M5="Académique",((ROUNDDOWN(O5*0.3,0.1)+P5)))*(IF(N5="Présentiel",1,IF(N5="Hybride",0.5,IF(N5="A distance",0))))))*(G5*H5/6)*(IF(LEFT(DISPOSITIFS!Y5,8)="CONCOURS",0,1))*(IF(M5="FIL / Tutorat",0,1))</f>
        <v>0</v>
      </c>
      <c r="AK5" s="253">
        <f>(IF(T5="Oui --&gt; Fleuve",1,IF(T5="Oui --&gt; Bassin",1))*(R5+S5))*(IF(N5="Présentiel",1,IF(N5="Hybride",0.5,IF(N5="A distance",0))))*(G5*H5/6)</f>
        <v>0</v>
      </c>
      <c r="AL5" s="253">
        <f>(AJ5+AK5)*BP7</f>
        <v>0</v>
      </c>
      <c r="AM5" s="253">
        <f>(IF(M5="Bassin",(K5-O5-P5),IF(M5="Académique",K5-O5-P5)))*(IF(N5="Présentiel",1,IF(N5="Hybride",0.5,IF(N5="A distance",0))))*(IF(LEFT(F5,1)="3",2,1))*G5*(IF(LEFT(DISPOSITIFS!Y5,8)="CONCOURS",0,1))*(IF(M5="FIL / Tutorat",0,1))</f>
        <v>40</v>
      </c>
      <c r="AN5" s="253">
        <f>(IF(M5="Bassin",(O5+P5),IF(M5="Académique",K5/2)))*(IF(N5="Présentiel",1,IF(N5="Hybride",0.5,IF(N5="A distance",0))))</f>
        <v>0</v>
      </c>
      <c r="AO5" s="253">
        <f>(IF(T5="Oui --&gt; Fleuve",1,IF(T5="Oui --&gt; Bassin",1))*(R5+S5))*(IF(N5="Présentiel",1,IF(N5="Hybride",0.5,IF(N5="A distance",0))))</f>
        <v>0</v>
      </c>
      <c r="AP5" s="253">
        <f>(IF(T5="Oui --&gt; Fleuve",1,IF(T5="Oui --&gt; Bassin",1))*(R5+S5))*(IF(N5="Présentiel",1,IF(N5="Hybride",0.5,IF(N5="A distance",0))))</f>
        <v>0</v>
      </c>
      <c r="AQ5" s="253">
        <f>(AM5+AO5)*BQ8+(AN5+AP5)*BP9</f>
        <v>400</v>
      </c>
      <c r="AR5" s="253">
        <f>V5</f>
        <v>0</v>
      </c>
      <c r="AS5" s="253">
        <f>W5</f>
        <v>0</v>
      </c>
      <c r="AT5" s="260">
        <f>AR5+AS5</f>
        <v>0</v>
      </c>
      <c r="BL5" s="3" t="s">
        <v>588</v>
      </c>
      <c r="BR5" s="3" t="str">
        <f>LEFT(F5,1)</f>
        <v>6</v>
      </c>
    </row>
    <row r="6" spans="1:70" ht="24.75" customHeight="1">
      <c r="A6" s="54">
        <v>1</v>
      </c>
      <c r="B6" s="379" t="str">
        <f>MODULES!B6</f>
        <v>1=DISPOSITIFS!B6</v>
      </c>
      <c r="C6" s="261">
        <f>MODULES!C6</f>
        <v>1</v>
      </c>
      <c r="D6" s="63"/>
      <c r="E6" s="262">
        <v>12</v>
      </c>
      <c r="F6" s="263" t="s">
        <v>262</v>
      </c>
      <c r="G6" s="262">
        <v>2</v>
      </c>
      <c r="H6" s="264">
        <f>IF(ISBLANK(E6),0,IF(OR(E6/G6=3,E6/G6=6,E6/G6=9,E6/G6=12)=FALSE,"Faux",E6/G6))</f>
        <v>6</v>
      </c>
      <c r="I6" s="262">
        <v>2</v>
      </c>
      <c r="J6" s="262">
        <v>20</v>
      </c>
      <c r="K6" s="264">
        <f t="shared" ref="K6:K45" si="0">I6*J6</f>
        <v>40</v>
      </c>
      <c r="L6" s="265"/>
      <c r="M6" s="266" t="s">
        <v>258</v>
      </c>
      <c r="N6" s="266" t="s">
        <v>308</v>
      </c>
      <c r="O6" s="262">
        <v>3</v>
      </c>
      <c r="P6" s="262">
        <v>0</v>
      </c>
      <c r="Q6" s="265"/>
      <c r="R6" s="267">
        <v>0</v>
      </c>
      <c r="S6" s="267">
        <v>2</v>
      </c>
      <c r="T6" s="267" t="s">
        <v>268</v>
      </c>
      <c r="U6" s="265"/>
      <c r="V6" s="262"/>
      <c r="W6" s="262"/>
      <c r="X6" s="268">
        <f>V6+W6</f>
        <v>0</v>
      </c>
      <c r="Y6" s="264">
        <f t="shared" ref="Y6:Y45" si="1">(IF(S6=1,H6,IF(S6=2,H6*0.5*2,IF(S6=3,H6*0.33*3,IF(S6=4,H6*0.25*4)))))*G6*40</f>
        <v>480</v>
      </c>
      <c r="Z6" s="262"/>
      <c r="AA6" s="265"/>
      <c r="AB6" s="253">
        <f t="shared" ref="AB6:AB45" si="2">Y6+AI6+AL6+AQ6+AT6</f>
        <v>1925</v>
      </c>
      <c r="AC6" s="265"/>
      <c r="AD6" s="269">
        <f t="shared" ref="AD6:AD45" si="3">IF(ISBLANK(G6),0,(IF(S6=1,H6,IF(S6=2,H6*0.5*2,IF(S6=3,H6*0.33*3,IF(S6=4,H6*0.25*4)))))*G6)</f>
        <v>12</v>
      </c>
      <c r="AE6" s="269">
        <f>(IF(H6=3,0,IF(H6=6,1,IF(H6=9,1,IF(H6=12,2))))*K6)*G6*(IF(N6="Présentiel",1,IF(N6="Hybride",0.5,IF(N6="A distance",0))))*(IF(LEFT(F6,1)="3",0,1))*(IF(LEFT(DISPOSITIFS!Y6,8)="CONCOURS",0,1))*(IF(M6="FIL / Tutorat",0,1))</f>
        <v>40</v>
      </c>
      <c r="AF6" s="269">
        <f t="shared" ref="AF6:AF45" si="4">(R6+S6)*(IF(N6="Présentiel",1,IF(N6="Hybride",0.5,IF(N6="A distance",0))))*G6</f>
        <v>2</v>
      </c>
      <c r="AG6" s="269">
        <f t="shared" ref="AG6:AG45" si="5">(IF(M6="Bassin",(ROUND(O6*0.2,0.1)+P6),IF(M6="Académique",((ROUND(O6*0.3,0.1)+P6)))*(IF(N6="Présentiel",1,IF(N6="Hybride",0.5,IF(N6="A distance",0))))))*(G6*H6/6)</f>
        <v>2</v>
      </c>
      <c r="AH6" s="269">
        <f t="shared" ref="AH6:AH45" si="6">(IF(T6="Oui --&gt; Fleuve",1)*(R6+S6))*(IF(N6="Présentiel",1,IF(N6="Hybride",0.5,IF(N6="A distance",0))))</f>
        <v>0</v>
      </c>
      <c r="AI6" s="269">
        <f>(AE6+AF6+AG6+AH6)*BP6</f>
        <v>770</v>
      </c>
      <c r="AJ6" s="269">
        <f>(IF(M6="Bassin",(ROUNDDOWN(O6*0.2,0.1)+P6),IF(M6="Académique",((ROUNDDOWN(O6*0.3,0.1)+P6)))*(IF(N6="Présentiel",1,IF(N6="Hybride",0.5,IF(N6="A distance",0))))))*(G6*H6/6)*(IF(LEFT(DISPOSITIFS!Y6,8)="CONCOURS",0,1))*(IF(M6="FIL / Tutorat",0,1))</f>
        <v>0</v>
      </c>
      <c r="AK6" s="269">
        <f t="shared" ref="AK6:AK45" si="7">(IF(T6="Oui --&gt; Fleuve",1,IF(T6="Oui --&gt; Bassin",1))*(R6+S6))*(IF(N6="Présentiel",1,IF(N6="Hybride",0.5,IF(N6="A distance",0))))</f>
        <v>1</v>
      </c>
      <c r="AL6" s="269">
        <f>(AJ6+AK6)*BP7</f>
        <v>70</v>
      </c>
      <c r="AM6" s="269">
        <f>(IF(M6="Bassin",(K6-O6-P6),IF(M6="Académique",K6-O6-P6)))*(IF(N6="Présentiel",1,IF(N6="Hybride",0.5,IF(N6="A distance",0))))*(IF(LEFT(F6,1)="3",2,1))*G6*(IF(LEFT(DISPOSITIFS!Y6,8)="CONCOURS",0,1))*(IF(M6="FIL / Tutorat",0,1))</f>
        <v>37</v>
      </c>
      <c r="AN6" s="269">
        <f t="shared" ref="AN6:AN45" si="8">(IF(M6="Bassin",(O6+P6),IF(M6="Académique",K6/2)))*(IF(N6="Présentiel",1,IF(N6="Hybride",0.5,IF(N6="A distance",0))))</f>
        <v>1.5</v>
      </c>
      <c r="AO6" s="269">
        <f t="shared" ref="AO6:AO45" si="9">(IF(T6="Oui --&gt; Fleuve",1,IF(T6="Oui --&gt; Bassin",1))*(R6+S6))*(IF(N6="Présentiel",1,IF(N6="Hybride",0.5,IF(N6="A distance",0))))</f>
        <v>1</v>
      </c>
      <c r="AP6" s="269">
        <f t="shared" ref="AP6:AP45" si="10">(IF(T6="Oui --&gt; Fleuve",1,IF(T6="Oui --&gt; Bassin",1))*(R6+S6))*(IF(N6="Présentiel",1,IF(N6="Hybride",0.5,IF(N6="A distance",0))))</f>
        <v>1</v>
      </c>
      <c r="AQ6" s="269">
        <f t="shared" ref="AQ6:AQ45" si="11">(AM6+AO6)*BQ9+(AN6+AP6)*BP10</f>
        <v>605</v>
      </c>
      <c r="AR6" s="269">
        <f t="shared" ref="AR6:AS45" si="12">V6</f>
        <v>0</v>
      </c>
      <c r="AS6" s="269">
        <f t="shared" si="12"/>
        <v>0</v>
      </c>
      <c r="AT6" s="270">
        <f>X6</f>
        <v>0</v>
      </c>
      <c r="AX6" s="3" t="s">
        <v>599</v>
      </c>
      <c r="AY6" s="3" t="s">
        <v>306</v>
      </c>
      <c r="AZ6" s="3">
        <v>3</v>
      </c>
      <c r="BA6" s="3" t="s">
        <v>262</v>
      </c>
      <c r="BB6" s="3">
        <v>3</v>
      </c>
      <c r="BC6" s="3">
        <v>8</v>
      </c>
      <c r="BD6" s="3">
        <v>1</v>
      </c>
      <c r="BE6" s="3">
        <v>0</v>
      </c>
      <c r="BF6" s="3">
        <v>0</v>
      </c>
      <c r="BG6" s="3">
        <v>0</v>
      </c>
      <c r="BH6" s="3" t="s">
        <v>268</v>
      </c>
      <c r="BJ6" s="3" t="s">
        <v>282</v>
      </c>
      <c r="BK6" s="3">
        <v>190</v>
      </c>
      <c r="BL6" s="3">
        <v>65</v>
      </c>
      <c r="BM6" s="3" t="s">
        <v>283</v>
      </c>
      <c r="BN6" s="3">
        <v>90</v>
      </c>
      <c r="BO6" s="3" t="s">
        <v>304</v>
      </c>
      <c r="BP6" s="3">
        <v>17.5</v>
      </c>
    </row>
    <row r="7" spans="1:70" ht="24.75" customHeight="1">
      <c r="A7" s="54">
        <v>2</v>
      </c>
      <c r="B7" s="380"/>
      <c r="C7" s="261">
        <f>MODULES!C7</f>
        <v>2</v>
      </c>
      <c r="D7" s="63"/>
      <c r="E7" s="271">
        <v>6</v>
      </c>
      <c r="F7" s="272" t="s">
        <v>262</v>
      </c>
      <c r="G7" s="271">
        <v>1</v>
      </c>
      <c r="H7" s="273">
        <f>IF(ISBLANK(E7),0,IF(OR(E7/G7=3,E7/G7=6,E7/G7=9,E7/G7=12)=FALSE,"Faux",E7/G7))</f>
        <v>6</v>
      </c>
      <c r="I7" s="271">
        <v>2</v>
      </c>
      <c r="J7" s="271">
        <v>20</v>
      </c>
      <c r="K7" s="273">
        <f t="shared" si="0"/>
        <v>40</v>
      </c>
      <c r="L7" s="274"/>
      <c r="M7" s="275" t="s">
        <v>258</v>
      </c>
      <c r="N7" s="275" t="s">
        <v>308</v>
      </c>
      <c r="O7" s="271">
        <v>3</v>
      </c>
      <c r="P7" s="271">
        <v>1</v>
      </c>
      <c r="Q7" s="274"/>
      <c r="R7" s="276">
        <v>0</v>
      </c>
      <c r="S7" s="276">
        <v>2</v>
      </c>
      <c r="T7" s="276" t="s">
        <v>268</v>
      </c>
      <c r="U7" s="274"/>
      <c r="V7" s="271"/>
      <c r="W7" s="271"/>
      <c r="X7" s="277">
        <f t="shared" ref="X7:X45" si="13">V7+W7</f>
        <v>0</v>
      </c>
      <c r="Y7" s="273">
        <f t="shared" si="1"/>
        <v>240</v>
      </c>
      <c r="Z7" s="271"/>
      <c r="AA7" s="274"/>
      <c r="AB7" s="253">
        <f t="shared" si="2"/>
        <v>1242.5</v>
      </c>
      <c r="AC7" s="274"/>
      <c r="AD7" s="278">
        <f t="shared" si="3"/>
        <v>6</v>
      </c>
      <c r="AE7" s="278">
        <f>(IF(H7=3,0,IF(H7=6,1,IF(H7=9,1,IF(H7=12,2))))*K7)*G7*(IF(N7="Présentiel",1,IF(N7="Hybride",0.5,IF(N7="A distance",0))))*(IF(LEFT(F7,1)="3",0,1))*(IF(LEFT(DISPOSITIFS!Y7,8)="CONCOURS",0,1))*(IF(M7="FIL / Tutorat",0,1))</f>
        <v>20</v>
      </c>
      <c r="AF7" s="278">
        <f t="shared" si="4"/>
        <v>1</v>
      </c>
      <c r="AG7" s="278">
        <f t="shared" si="5"/>
        <v>2</v>
      </c>
      <c r="AH7" s="278">
        <f t="shared" si="6"/>
        <v>0</v>
      </c>
      <c r="AI7" s="278">
        <f>(AE7+AF7+AG7+AH7)*BP6</f>
        <v>402.5</v>
      </c>
      <c r="AJ7" s="278">
        <f>(IF(M7="Bassin",(ROUNDDOWN(O7*0.2,0.1)+P7),IF(M7="Académique",((ROUNDDOWN(O7*0.3,0.1)+P7)))*(IF(N7="Présentiel",1,IF(N7="Hybride",0.5,IF(N7="A distance",0))))))*(G7*H7/6)*(IF(LEFT(DISPOSITIFS!Y7,8)="CONCOURS",0,1))*(IF(M7="FIL / Tutorat",0,1))</f>
        <v>1</v>
      </c>
      <c r="AK7" s="278">
        <f t="shared" si="7"/>
        <v>1</v>
      </c>
      <c r="AL7" s="278">
        <f>(AJ7+AK7)*BP7</f>
        <v>140</v>
      </c>
      <c r="AM7" s="278">
        <f>(IF(M7="Bassin",(K7-O7-P7),IF(M7="Académique",K7-O7-P7)))*(IF(N7="Présentiel",1,IF(N7="Hybride",0.5,IF(N7="A distance",0))))*(IF(LEFT(F7,1)="3",2,1))*G7*(IF(LEFT(DISPOSITIFS!Y7,8)="CONCOURS",0,1))*(IF(M7="FIL / Tutorat",0,1))</f>
        <v>18</v>
      </c>
      <c r="AN7" s="278">
        <f t="shared" si="8"/>
        <v>2</v>
      </c>
      <c r="AO7" s="278">
        <f t="shared" si="9"/>
        <v>1</v>
      </c>
      <c r="AP7" s="278">
        <f t="shared" si="10"/>
        <v>1</v>
      </c>
      <c r="AQ7" s="278">
        <f t="shared" si="11"/>
        <v>460</v>
      </c>
      <c r="AR7" s="278">
        <f t="shared" si="12"/>
        <v>0</v>
      </c>
      <c r="AS7" s="278">
        <f t="shared" si="12"/>
        <v>0</v>
      </c>
      <c r="AT7" s="279">
        <f t="shared" ref="AT7:AT45" si="14">X7</f>
        <v>0</v>
      </c>
      <c r="AX7" s="3" t="s">
        <v>258</v>
      </c>
      <c r="AY7" s="3" t="s">
        <v>307</v>
      </c>
      <c r="AZ7" s="3">
        <v>6</v>
      </c>
      <c r="BA7" s="3" t="s">
        <v>261</v>
      </c>
      <c r="BB7" s="3">
        <v>6</v>
      </c>
      <c r="BC7" s="3">
        <v>10</v>
      </c>
      <c r="BD7" s="3">
        <v>2</v>
      </c>
      <c r="BE7" s="3">
        <v>1</v>
      </c>
      <c r="BF7" s="3">
        <v>1</v>
      </c>
      <c r="BG7" s="3">
        <v>1</v>
      </c>
      <c r="BH7" s="3" t="s">
        <v>269</v>
      </c>
      <c r="BJ7" s="3" t="s">
        <v>284</v>
      </c>
      <c r="BK7" s="3">
        <v>180</v>
      </c>
      <c r="BL7" s="3">
        <v>65</v>
      </c>
      <c r="BM7" s="3" t="s">
        <v>285</v>
      </c>
      <c r="BN7" s="3">
        <v>120</v>
      </c>
      <c r="BO7" s="3" t="s">
        <v>335</v>
      </c>
      <c r="BP7" s="3">
        <v>70</v>
      </c>
    </row>
    <row r="8" spans="1:70" ht="24.75" customHeight="1">
      <c r="A8" s="54">
        <v>3</v>
      </c>
      <c r="B8" s="380"/>
      <c r="C8" s="261">
        <f>MODULES!C8</f>
        <v>3</v>
      </c>
      <c r="D8" s="69"/>
      <c r="E8" s="271">
        <v>12</v>
      </c>
      <c r="F8" s="272" t="s">
        <v>262</v>
      </c>
      <c r="G8" s="271">
        <v>2</v>
      </c>
      <c r="H8" s="273">
        <f>IF(ISBLANK(E8),0,IF(OR(E8/G8=3,E8/G8=6,E8/G8=9,E8/G8=12)=FALSE,"Faux",E8/G8))</f>
        <v>6</v>
      </c>
      <c r="I8" s="271">
        <v>2</v>
      </c>
      <c r="J8" s="271">
        <v>20</v>
      </c>
      <c r="K8" s="273">
        <f t="shared" si="0"/>
        <v>40</v>
      </c>
      <c r="L8" s="280"/>
      <c r="M8" s="275" t="s">
        <v>258</v>
      </c>
      <c r="N8" s="275" t="s">
        <v>308</v>
      </c>
      <c r="O8" s="271">
        <v>2</v>
      </c>
      <c r="P8" s="271">
        <v>0</v>
      </c>
      <c r="Q8" s="280"/>
      <c r="R8" s="276">
        <v>0</v>
      </c>
      <c r="S8" s="276">
        <v>2</v>
      </c>
      <c r="T8" s="276" t="s">
        <v>268</v>
      </c>
      <c r="U8" s="274"/>
      <c r="V8" s="271"/>
      <c r="W8" s="271"/>
      <c r="X8" s="277">
        <f t="shared" si="13"/>
        <v>0</v>
      </c>
      <c r="Y8" s="273">
        <f t="shared" si="1"/>
        <v>480</v>
      </c>
      <c r="Z8" s="271"/>
      <c r="AA8" s="274"/>
      <c r="AB8" s="253">
        <f t="shared" si="2"/>
        <v>1855</v>
      </c>
      <c r="AC8" s="274"/>
      <c r="AD8" s="278">
        <f t="shared" si="3"/>
        <v>12</v>
      </c>
      <c r="AE8" s="278">
        <f>(IF(H8=3,0,IF(H8=6,1,IF(H8=9,1,IF(H8=12,2))))*K8)*G8*(IF(N8="Présentiel",1,IF(N8="Hybride",0.5,IF(N8="A distance",0))))*(IF(LEFT(F8,1)="3",0,1))*(IF(LEFT(DISPOSITIFS!Y8,8)="CONCOURS",0,1))*(IF(M8="FIL / Tutorat",0,1))</f>
        <v>40</v>
      </c>
      <c r="AF8" s="278">
        <f t="shared" si="4"/>
        <v>2</v>
      </c>
      <c r="AG8" s="278">
        <f t="shared" si="5"/>
        <v>0</v>
      </c>
      <c r="AH8" s="278">
        <f t="shared" si="6"/>
        <v>0</v>
      </c>
      <c r="AI8" s="278">
        <f>(AE8+AF8+AG8+AH8)*(BP6)</f>
        <v>735</v>
      </c>
      <c r="AJ8" s="278">
        <f>(IF(M8="Bassin",(ROUNDDOWN(O8*0.2,0.1)+P8),IF(M8="Académique",((ROUNDDOWN(O8*0.3,0.1)+P8)))*(IF(N8="Présentiel",1,IF(N8="Hybride",0.5,IF(N8="A distance",0))))))*(G8*H8/6)*(IF(LEFT(DISPOSITIFS!Y8,8)="CONCOURS",0,1))*(IF(M8="FIL / Tutorat",0,1))</f>
        <v>0</v>
      </c>
      <c r="AK8" s="278">
        <f t="shared" si="7"/>
        <v>1</v>
      </c>
      <c r="AL8" s="278">
        <f>(AJ8+AK8)*BP7</f>
        <v>70</v>
      </c>
      <c r="AM8" s="278">
        <f>(IF(M8="Bassin",(K8-O8-P8),IF(M8="Académique",K8-O8-P8)))*(IF(N8="Présentiel",1,IF(N8="Hybride",0.5,IF(N8="A distance",0))))*(IF(LEFT(F8,1)="3",2,1))*G8*(IF(LEFT(DISPOSITIFS!Y8,8)="CONCOURS",0,1))*(IF(M8="FIL / Tutorat",0,1))</f>
        <v>38</v>
      </c>
      <c r="AN8" s="278">
        <f t="shared" si="8"/>
        <v>1</v>
      </c>
      <c r="AO8" s="278">
        <f t="shared" si="9"/>
        <v>1</v>
      </c>
      <c r="AP8" s="278">
        <f t="shared" si="10"/>
        <v>1</v>
      </c>
      <c r="AQ8" s="278">
        <f t="shared" si="11"/>
        <v>570</v>
      </c>
      <c r="AR8" s="278">
        <f t="shared" si="12"/>
        <v>0</v>
      </c>
      <c r="AS8" s="278">
        <f t="shared" si="12"/>
        <v>0</v>
      </c>
      <c r="AT8" s="279">
        <f t="shared" si="14"/>
        <v>0</v>
      </c>
      <c r="AX8" s="3" t="s">
        <v>259</v>
      </c>
      <c r="AY8" s="3" t="s">
        <v>308</v>
      </c>
      <c r="AZ8" s="3">
        <v>9</v>
      </c>
      <c r="BB8" s="3">
        <v>9</v>
      </c>
      <c r="BC8" s="3">
        <v>12</v>
      </c>
      <c r="BD8" s="3">
        <v>3</v>
      </c>
      <c r="BE8" s="3">
        <v>2</v>
      </c>
      <c r="BF8" s="3">
        <v>2</v>
      </c>
      <c r="BG8" s="3">
        <v>2</v>
      </c>
      <c r="BH8" s="3" t="s">
        <v>267</v>
      </c>
      <c r="BL8" s="3">
        <v>65</v>
      </c>
      <c r="BO8" s="3" t="s">
        <v>336</v>
      </c>
      <c r="BP8" s="3">
        <v>10</v>
      </c>
      <c r="BQ8" s="3">
        <v>10</v>
      </c>
    </row>
    <row r="9" spans="1:70" ht="24.75" customHeight="1">
      <c r="A9" s="54">
        <v>4</v>
      </c>
      <c r="B9" s="381"/>
      <c r="C9" s="261">
        <v>4</v>
      </c>
      <c r="D9" s="69"/>
      <c r="E9" s="281">
        <v>6</v>
      </c>
      <c r="F9" s="282" t="s">
        <v>262</v>
      </c>
      <c r="G9" s="281">
        <v>1</v>
      </c>
      <c r="H9" s="283">
        <f t="shared" ref="H9:H45" si="15">IF(ISBLANK(E9),0,IF(OR(E9/G9=3,E9/G9=6,E9/G9=9,E9/G9=12)=FALSE,"Faux",E9/G9))</f>
        <v>6</v>
      </c>
      <c r="I9" s="281">
        <v>2</v>
      </c>
      <c r="J9" s="281">
        <v>20</v>
      </c>
      <c r="K9" s="283">
        <f t="shared" si="0"/>
        <v>40</v>
      </c>
      <c r="L9" s="284"/>
      <c r="M9" s="285" t="s">
        <v>258</v>
      </c>
      <c r="N9" s="285" t="s">
        <v>308</v>
      </c>
      <c r="O9" s="281">
        <v>1</v>
      </c>
      <c r="P9" s="281">
        <v>0</v>
      </c>
      <c r="Q9" s="284"/>
      <c r="R9" s="286">
        <v>0</v>
      </c>
      <c r="S9" s="286">
        <v>2</v>
      </c>
      <c r="T9" s="286" t="s">
        <v>268</v>
      </c>
      <c r="U9" s="287"/>
      <c r="V9" s="281"/>
      <c r="W9" s="281"/>
      <c r="X9" s="288">
        <f t="shared" si="13"/>
        <v>0</v>
      </c>
      <c r="Y9" s="283">
        <f t="shared" si="1"/>
        <v>240</v>
      </c>
      <c r="Z9" s="281"/>
      <c r="AA9" s="287"/>
      <c r="AB9" s="253">
        <f t="shared" si="2"/>
        <v>1017.5</v>
      </c>
      <c r="AC9" s="287"/>
      <c r="AD9" s="289">
        <f t="shared" si="3"/>
        <v>6</v>
      </c>
      <c r="AE9" s="289">
        <f>(IF(H9=3,0,IF(H9=6,1,IF(H9=9,1,IF(H9=12,2))))*K9)*G9*(IF(N9="Présentiel",1,IF(N9="Hybride",0.5,IF(N9="A distance",0))))*(IF(LEFT(F9,1)="3",0,1))*(IF(LEFT(DISPOSITIFS!Y9,8)="CONCOURS",0,1))*(IF(M9="FIL / Tutorat",0,1))</f>
        <v>20</v>
      </c>
      <c r="AF9" s="289">
        <f t="shared" si="4"/>
        <v>1</v>
      </c>
      <c r="AG9" s="289">
        <f t="shared" si="5"/>
        <v>0</v>
      </c>
      <c r="AH9" s="289">
        <f t="shared" si="6"/>
        <v>0</v>
      </c>
      <c r="AI9" s="289">
        <f>(AE9+AF9+AG9+AH9)*(BP6)</f>
        <v>367.5</v>
      </c>
      <c r="AJ9" s="289">
        <f>(IF(M9="Bassin",(ROUNDDOWN(O9*0.2,0.1)+P9),IF(M9="Académique",((ROUNDDOWN(O9*0.3,0.1)+P9)))*(IF(N9="Présentiel",1,IF(N9="Hybride",0.5,IF(N9="A distance",0))))))*(G9*H9/6)*(IF(LEFT(DISPOSITIFS!Y9,8)="CONCOURS",0,1))*(IF(M9="FIL / Tutorat",0,1))</f>
        <v>0</v>
      </c>
      <c r="AK9" s="289">
        <f t="shared" si="7"/>
        <v>1</v>
      </c>
      <c r="AL9" s="289">
        <f>(AJ9+AK9)*BP7</f>
        <v>70</v>
      </c>
      <c r="AM9" s="289">
        <f>(IF(M9="Bassin",(K9-O9-P9),IF(M9="Académique",K9-O9-P9)))*(IF(N9="Présentiel",1,IF(N9="Hybride",0.5,IF(N9="A distance",0))))*(IF(LEFT(F9,1)="3",2,1))*G9*(IF(LEFT(DISPOSITIFS!Y9,8)="CONCOURS",0,1))*(IF(M9="FIL / Tutorat",0,1))</f>
        <v>19.5</v>
      </c>
      <c r="AN9" s="289">
        <f t="shared" si="8"/>
        <v>0.5</v>
      </c>
      <c r="AO9" s="289">
        <f t="shared" si="9"/>
        <v>1</v>
      </c>
      <c r="AP9" s="289">
        <f t="shared" si="10"/>
        <v>1</v>
      </c>
      <c r="AQ9" s="289">
        <f t="shared" si="11"/>
        <v>340</v>
      </c>
      <c r="AR9" s="289">
        <f t="shared" si="12"/>
        <v>0</v>
      </c>
      <c r="AS9" s="289">
        <f t="shared" si="12"/>
        <v>0</v>
      </c>
      <c r="AT9" s="290">
        <f t="shared" si="14"/>
        <v>0</v>
      </c>
      <c r="AZ9" s="3">
        <v>12</v>
      </c>
      <c r="BB9" s="3">
        <v>12</v>
      </c>
      <c r="BC9" s="3">
        <v>15</v>
      </c>
      <c r="BD9" s="3">
        <v>4</v>
      </c>
      <c r="BE9" s="3">
        <v>3</v>
      </c>
      <c r="BF9" s="3">
        <v>3</v>
      </c>
      <c r="BG9" s="3">
        <v>3</v>
      </c>
      <c r="BL9" s="3">
        <v>65</v>
      </c>
      <c r="BO9" s="3" t="s">
        <v>337</v>
      </c>
      <c r="BP9" s="3">
        <v>90</v>
      </c>
      <c r="BQ9" s="3">
        <v>10</v>
      </c>
    </row>
    <row r="10" spans="1:70" ht="24.75" customHeight="1">
      <c r="A10" s="54">
        <v>5</v>
      </c>
      <c r="B10" s="379" t="str">
        <f>MODULES!B10</f>
        <v>2=DISPOSITIFS!B7</v>
      </c>
      <c r="C10" s="261">
        <f>MODULES!C10</f>
        <v>1</v>
      </c>
      <c r="D10" s="69"/>
      <c r="E10" s="291">
        <v>6</v>
      </c>
      <c r="F10" s="292" t="s">
        <v>262</v>
      </c>
      <c r="G10" s="291">
        <v>1</v>
      </c>
      <c r="H10" s="293">
        <f t="shared" si="15"/>
        <v>6</v>
      </c>
      <c r="I10" s="291">
        <v>2</v>
      </c>
      <c r="J10" s="291">
        <v>20</v>
      </c>
      <c r="K10" s="293">
        <f t="shared" si="0"/>
        <v>40</v>
      </c>
      <c r="L10" s="294"/>
      <c r="M10" s="295" t="s">
        <v>258</v>
      </c>
      <c r="N10" s="295" t="s">
        <v>306</v>
      </c>
      <c r="O10" s="291">
        <v>3</v>
      </c>
      <c r="P10" s="291">
        <v>0</v>
      </c>
      <c r="Q10" s="294"/>
      <c r="R10" s="296">
        <v>0</v>
      </c>
      <c r="S10" s="296">
        <v>1</v>
      </c>
      <c r="T10" s="296" t="s">
        <v>268</v>
      </c>
      <c r="U10" s="297"/>
      <c r="V10" s="291"/>
      <c r="W10" s="291"/>
      <c r="X10" s="293">
        <f t="shared" si="13"/>
        <v>0</v>
      </c>
      <c r="Y10" s="293">
        <f t="shared" si="1"/>
        <v>240</v>
      </c>
      <c r="Z10" s="291"/>
      <c r="AA10" s="297"/>
      <c r="AB10" s="253">
        <f t="shared" si="2"/>
        <v>1785</v>
      </c>
      <c r="AC10" s="297"/>
      <c r="AD10" s="298">
        <f t="shared" si="3"/>
        <v>6</v>
      </c>
      <c r="AE10" s="298">
        <f>(IF(H10=3,0,IF(H10=6,1,IF(H10=9,1,IF(H10=12,2))))*K10)*G10*(IF(N10="Présentiel",1,IF(N10="Hybride",0.5,IF(N10="A distance",0))))*(IF(LEFT(F10,1)="3",0,1))*(IF(LEFT(DISPOSITIFS!Y10,8)="CONCOURS",0,1))*(IF(M10="FIL / Tutorat",0,1))</f>
        <v>40</v>
      </c>
      <c r="AF10" s="298">
        <f t="shared" si="4"/>
        <v>1</v>
      </c>
      <c r="AG10" s="298">
        <f t="shared" si="5"/>
        <v>1</v>
      </c>
      <c r="AH10" s="298">
        <f t="shared" si="6"/>
        <v>0</v>
      </c>
      <c r="AI10" s="298">
        <f>(AE10+AF10+AG10+AH10)*(BP6)</f>
        <v>735</v>
      </c>
      <c r="AJ10" s="298">
        <f>(IF(M10="Bassin",(ROUNDDOWN(O10*0.2,0.1)+P10),IF(M10="Académique",((ROUNDDOWN(O10*0.3,0.1)+P10)))*(IF(N10="Présentiel",1,IF(N10="Hybride",0.5,IF(N10="A distance",0))))))*(G10*H10/6)*(IF(LEFT(DISPOSITIFS!Y10,8)="CONCOURS",0,1))*(IF(M10="FIL / Tutorat",0,1))</f>
        <v>0</v>
      </c>
      <c r="AK10" s="298">
        <f t="shared" si="7"/>
        <v>1</v>
      </c>
      <c r="AL10" s="298">
        <f>(AJ10+AK10)*BP7</f>
        <v>70</v>
      </c>
      <c r="AM10" s="298">
        <f>(IF(M10="Bassin",(K10-O10-P10),IF(M10="Académique",K10-O10-P10)))*(IF(N10="Présentiel",1,IF(N10="Hybride",0.5,IF(N10="A distance",0))))*(IF(LEFT(F10,1)="3",2,1))*G10*(IF(LEFT(DISPOSITIFS!Y10,8)="CONCOURS",0,1))*(IF(M10="FIL / Tutorat",0,1))</f>
        <v>37</v>
      </c>
      <c r="AN10" s="298">
        <f t="shared" si="8"/>
        <v>3</v>
      </c>
      <c r="AO10" s="298">
        <f t="shared" si="9"/>
        <v>1</v>
      </c>
      <c r="AP10" s="298">
        <f t="shared" si="10"/>
        <v>1</v>
      </c>
      <c r="AQ10" s="298">
        <f t="shared" si="11"/>
        <v>740</v>
      </c>
      <c r="AR10" s="298">
        <f t="shared" si="12"/>
        <v>0</v>
      </c>
      <c r="AS10" s="298">
        <f t="shared" si="12"/>
        <v>0</v>
      </c>
      <c r="AT10" s="299">
        <f t="shared" si="14"/>
        <v>0</v>
      </c>
      <c r="AZ10" s="3">
        <v>18</v>
      </c>
      <c r="BC10" s="3">
        <v>20</v>
      </c>
      <c r="BD10" s="3">
        <v>5</v>
      </c>
      <c r="BE10" s="3">
        <v>4</v>
      </c>
      <c r="BF10" s="3">
        <v>4</v>
      </c>
      <c r="BG10" s="3">
        <v>4</v>
      </c>
      <c r="BL10" s="3">
        <v>65</v>
      </c>
      <c r="BO10" s="3" t="s">
        <v>338</v>
      </c>
      <c r="BP10" s="3">
        <v>90</v>
      </c>
      <c r="BQ10" s="3">
        <v>10</v>
      </c>
    </row>
    <row r="11" spans="1:70" ht="24.75" customHeight="1">
      <c r="A11" s="54">
        <v>6</v>
      </c>
      <c r="B11" s="380"/>
      <c r="C11" s="261">
        <f>MODULES!C11</f>
        <v>2</v>
      </c>
      <c r="D11" s="69"/>
      <c r="E11" s="300">
        <v>6</v>
      </c>
      <c r="F11" s="301" t="s">
        <v>262</v>
      </c>
      <c r="G11" s="300">
        <v>1</v>
      </c>
      <c r="H11" s="302">
        <f t="shared" si="15"/>
        <v>6</v>
      </c>
      <c r="I11" s="300">
        <v>2</v>
      </c>
      <c r="J11" s="300">
        <v>20</v>
      </c>
      <c r="K11" s="302">
        <f t="shared" si="0"/>
        <v>40</v>
      </c>
      <c r="L11" s="303"/>
      <c r="M11" s="304" t="s">
        <v>258</v>
      </c>
      <c r="N11" s="304" t="s">
        <v>306</v>
      </c>
      <c r="O11" s="300">
        <v>3</v>
      </c>
      <c r="P11" s="300">
        <v>0</v>
      </c>
      <c r="Q11" s="303"/>
      <c r="R11" s="305">
        <v>0</v>
      </c>
      <c r="S11" s="305">
        <v>2</v>
      </c>
      <c r="T11" s="305" t="s">
        <v>268</v>
      </c>
      <c r="U11" s="306"/>
      <c r="V11" s="300"/>
      <c r="W11" s="300"/>
      <c r="X11" s="302">
        <f t="shared" si="13"/>
        <v>0</v>
      </c>
      <c r="Y11" s="302">
        <f t="shared" si="1"/>
        <v>240</v>
      </c>
      <c r="Z11" s="300"/>
      <c r="AA11" s="306"/>
      <c r="AB11" s="253">
        <f t="shared" si="2"/>
        <v>1972.5</v>
      </c>
      <c r="AC11" s="306"/>
      <c r="AD11" s="307">
        <f t="shared" si="3"/>
        <v>6</v>
      </c>
      <c r="AE11" s="307">
        <f>(IF(H11=3,0,IF(H11=6,1,IF(H11=9,1,IF(H11=12,2))))*K11)*G11*(IF(N11="Présentiel",1,IF(N11="Hybride",0.5,IF(N11="A distance",0))))*(IF(LEFT(F11,1)="3",0,1))*(IF(LEFT(DISPOSITIFS!Y11,8)="CONCOURS",0,1))*(IF(M11="FIL / Tutorat",0,1))</f>
        <v>40</v>
      </c>
      <c r="AF11" s="307">
        <f t="shared" si="4"/>
        <v>2</v>
      </c>
      <c r="AG11" s="307">
        <f t="shared" si="5"/>
        <v>1</v>
      </c>
      <c r="AH11" s="307">
        <f t="shared" si="6"/>
        <v>0</v>
      </c>
      <c r="AI11" s="307">
        <f>(AE11+AF11+AG11+AH11)*(BP6)</f>
        <v>752.5</v>
      </c>
      <c r="AJ11" s="307">
        <f>(IF(M11="Bassin",(ROUNDDOWN(O11*0.2,0.1)+P11),IF(M11="Académique",((ROUNDDOWN(O11*0.3,0.1)+P11)))*(IF(N11="Présentiel",1,IF(N11="Hybride",0.5,IF(N11="A distance",0))))))*(G11*H11/6)*(IF(LEFT(DISPOSITIFS!Y11,8)="CONCOURS",0,1))*(IF(M11="FIL / Tutorat",0,1))</f>
        <v>0</v>
      </c>
      <c r="AK11" s="307">
        <f t="shared" si="7"/>
        <v>2</v>
      </c>
      <c r="AL11" s="307">
        <f>(AJ11+AK11)*BP7</f>
        <v>140</v>
      </c>
      <c r="AM11" s="307">
        <f>(IF(M11="Bassin",(K11-O11-P11),IF(M11="Académique",K11-O11-P11)))*(IF(N11="Présentiel",1,IF(N11="Hybride",0.5,IF(N11="A distance",0))))*(IF(LEFT(F11,1)="3",2,1))*G11*(IF(LEFT(DISPOSITIFS!Y11,8)="CONCOURS",0,1))*(IF(M11="FIL / Tutorat",0,1))</f>
        <v>37</v>
      </c>
      <c r="AN11" s="307">
        <f t="shared" si="8"/>
        <v>3</v>
      </c>
      <c r="AO11" s="307">
        <f t="shared" si="9"/>
        <v>2</v>
      </c>
      <c r="AP11" s="307">
        <f t="shared" si="10"/>
        <v>2</v>
      </c>
      <c r="AQ11" s="307">
        <f t="shared" si="11"/>
        <v>840</v>
      </c>
      <c r="AR11" s="307">
        <f t="shared" si="12"/>
        <v>0</v>
      </c>
      <c r="AS11" s="307">
        <f t="shared" si="12"/>
        <v>0</v>
      </c>
      <c r="AT11" s="308">
        <f t="shared" si="14"/>
        <v>0</v>
      </c>
      <c r="AZ11" s="3">
        <v>24</v>
      </c>
      <c r="BC11" s="3">
        <v>30</v>
      </c>
      <c r="BD11" s="3">
        <v>6</v>
      </c>
      <c r="BE11" s="3">
        <v>5</v>
      </c>
      <c r="BF11" s="3">
        <v>5</v>
      </c>
      <c r="BL11" s="3">
        <v>65</v>
      </c>
      <c r="BP11" s="3">
        <v>90</v>
      </c>
      <c r="BQ11" s="3">
        <v>10</v>
      </c>
    </row>
    <row r="12" spans="1:70" ht="24.75" customHeight="1">
      <c r="A12" s="54">
        <v>7</v>
      </c>
      <c r="B12" s="380"/>
      <c r="C12" s="261">
        <f>MODULES!C12</f>
        <v>3</v>
      </c>
      <c r="D12" s="69"/>
      <c r="E12" s="300">
        <v>6</v>
      </c>
      <c r="F12" s="301" t="s">
        <v>262</v>
      </c>
      <c r="G12" s="300">
        <v>1</v>
      </c>
      <c r="H12" s="302">
        <f t="shared" si="15"/>
        <v>6</v>
      </c>
      <c r="I12" s="300">
        <v>2</v>
      </c>
      <c r="J12" s="300">
        <v>20</v>
      </c>
      <c r="K12" s="302">
        <f t="shared" si="0"/>
        <v>40</v>
      </c>
      <c r="L12" s="309"/>
      <c r="M12" s="304" t="s">
        <v>258</v>
      </c>
      <c r="N12" s="304" t="s">
        <v>306</v>
      </c>
      <c r="O12" s="300">
        <v>3</v>
      </c>
      <c r="P12" s="300">
        <v>0</v>
      </c>
      <c r="Q12" s="309"/>
      <c r="R12" s="305">
        <v>0</v>
      </c>
      <c r="S12" s="305">
        <v>2</v>
      </c>
      <c r="T12" s="305" t="s">
        <v>268</v>
      </c>
      <c r="U12" s="306"/>
      <c r="V12" s="300"/>
      <c r="W12" s="300"/>
      <c r="X12" s="302">
        <f t="shared" si="13"/>
        <v>0</v>
      </c>
      <c r="Y12" s="302">
        <f t="shared" si="1"/>
        <v>240</v>
      </c>
      <c r="Z12" s="300"/>
      <c r="AA12" s="306"/>
      <c r="AB12" s="253">
        <f t="shared" si="2"/>
        <v>1972.5</v>
      </c>
      <c r="AC12" s="306"/>
      <c r="AD12" s="307">
        <f t="shared" si="3"/>
        <v>6</v>
      </c>
      <c r="AE12" s="307">
        <f>(IF(H12=3,0,IF(H12=6,1,IF(H12=9,1,IF(H12=12,2))))*K12)*G12*(IF(N12="Présentiel",1,IF(N12="Hybride",0.5,IF(N12="A distance",0))))*(IF(LEFT(F12,1)="3",0,1))*(IF(LEFT(DISPOSITIFS!Y12,8)="CONCOURS",0,1))*(IF(M12="FIL / Tutorat",0,1))</f>
        <v>40</v>
      </c>
      <c r="AF12" s="307">
        <f t="shared" si="4"/>
        <v>2</v>
      </c>
      <c r="AG12" s="307">
        <f t="shared" si="5"/>
        <v>1</v>
      </c>
      <c r="AH12" s="307">
        <f t="shared" si="6"/>
        <v>0</v>
      </c>
      <c r="AI12" s="307">
        <f>(AE12+AF12+AG12+AH12)*(BP6)</f>
        <v>752.5</v>
      </c>
      <c r="AJ12" s="307">
        <f>(IF(M12="Bassin",(ROUNDDOWN(O12*0.2,0.1)+P12),IF(M12="Académique",((ROUNDDOWN(O12*0.3,0.1)+P12)))*(IF(N12="Présentiel",1,IF(N12="Hybride",0.5,IF(N12="A distance",0))))))*(G12*H12/6)*(IF(LEFT(DISPOSITIFS!Y12,8)="CONCOURS",0,1))*(IF(M12="FIL / Tutorat",0,1))</f>
        <v>0</v>
      </c>
      <c r="AK12" s="307">
        <f t="shared" si="7"/>
        <v>2</v>
      </c>
      <c r="AL12" s="307">
        <f>(AJ12+AK12)*BP7</f>
        <v>140</v>
      </c>
      <c r="AM12" s="307">
        <f>(IF(M12="Bassin",(K12-O12-P12),IF(M12="Académique",K12-O12-P12)))*(IF(N12="Présentiel",1,IF(N12="Hybride",0.5,IF(N12="A distance",0))))*(IF(LEFT(F12,1)="3",2,1))*G12*(IF(LEFT(DISPOSITIFS!Y12,8)="CONCOURS",0,1))*(IF(M12="FIL / Tutorat",0,1))</f>
        <v>37</v>
      </c>
      <c r="AN12" s="307">
        <f t="shared" si="8"/>
        <v>3</v>
      </c>
      <c r="AO12" s="307">
        <f t="shared" si="9"/>
        <v>2</v>
      </c>
      <c r="AP12" s="307">
        <f t="shared" si="10"/>
        <v>2</v>
      </c>
      <c r="AQ12" s="307">
        <f t="shared" si="11"/>
        <v>840</v>
      </c>
      <c r="AR12" s="307">
        <f t="shared" si="12"/>
        <v>0</v>
      </c>
      <c r="AS12" s="307">
        <f t="shared" si="12"/>
        <v>0</v>
      </c>
      <c r="AT12" s="308">
        <f t="shared" si="14"/>
        <v>0</v>
      </c>
      <c r="AZ12" s="3">
        <v>30</v>
      </c>
      <c r="BE12" s="3">
        <v>6</v>
      </c>
      <c r="BF12" s="3">
        <v>6</v>
      </c>
      <c r="BL12" s="3">
        <v>65</v>
      </c>
      <c r="BP12" s="3">
        <v>90</v>
      </c>
      <c r="BQ12" s="3">
        <v>10</v>
      </c>
    </row>
    <row r="13" spans="1:70" ht="24.75" customHeight="1">
      <c r="A13" s="54">
        <v>8</v>
      </c>
      <c r="B13" s="381"/>
      <c r="C13" s="261">
        <f>MODULES!C13</f>
        <v>4</v>
      </c>
      <c r="D13" s="69"/>
      <c r="E13" s="310">
        <v>6</v>
      </c>
      <c r="F13" s="311" t="s">
        <v>262</v>
      </c>
      <c r="G13" s="310">
        <v>1</v>
      </c>
      <c r="H13" s="312">
        <f t="shared" si="15"/>
        <v>6</v>
      </c>
      <c r="I13" s="310">
        <v>2</v>
      </c>
      <c r="J13" s="310">
        <v>20</v>
      </c>
      <c r="K13" s="312">
        <f t="shared" si="0"/>
        <v>40</v>
      </c>
      <c r="L13" s="313"/>
      <c r="M13" s="314" t="s">
        <v>258</v>
      </c>
      <c r="N13" s="314" t="s">
        <v>306</v>
      </c>
      <c r="O13" s="310">
        <v>3</v>
      </c>
      <c r="P13" s="310">
        <v>0</v>
      </c>
      <c r="Q13" s="313"/>
      <c r="R13" s="315">
        <v>0</v>
      </c>
      <c r="S13" s="315">
        <v>2</v>
      </c>
      <c r="T13" s="315" t="s">
        <v>268</v>
      </c>
      <c r="U13" s="316"/>
      <c r="V13" s="310"/>
      <c r="W13" s="310"/>
      <c r="X13" s="312">
        <f t="shared" si="13"/>
        <v>0</v>
      </c>
      <c r="Y13" s="312">
        <f t="shared" si="1"/>
        <v>240</v>
      </c>
      <c r="Z13" s="310"/>
      <c r="AA13" s="316"/>
      <c r="AB13" s="253">
        <f t="shared" si="2"/>
        <v>1972.5</v>
      </c>
      <c r="AC13" s="316"/>
      <c r="AD13" s="317">
        <f t="shared" si="3"/>
        <v>6</v>
      </c>
      <c r="AE13" s="317">
        <f>(IF(H13=3,0,IF(H13=6,1,IF(H13=9,1,IF(H13=12,2))))*K13)*G13*(IF(N13="Présentiel",1,IF(N13="Hybride",0.5,IF(N13="A distance",0))))*(IF(LEFT(F13,1)="3",0,1))*(IF(LEFT(DISPOSITIFS!Y13,8)="CONCOURS",0,1))*(IF(M13="FIL / Tutorat",0,1))</f>
        <v>40</v>
      </c>
      <c r="AF13" s="317">
        <f t="shared" si="4"/>
        <v>2</v>
      </c>
      <c r="AG13" s="317">
        <f t="shared" si="5"/>
        <v>1</v>
      </c>
      <c r="AH13" s="317">
        <f t="shared" si="6"/>
        <v>0</v>
      </c>
      <c r="AI13" s="317">
        <f>(AE13+AF13+AG13+AH13)*(BP6)</f>
        <v>752.5</v>
      </c>
      <c r="AJ13" s="317">
        <f>(IF(M13="Bassin",(ROUNDDOWN(O13*0.2,0.1)+P13),IF(M13="Académique",((ROUNDDOWN(O13*0.3,0.1)+P13)))*(IF(N13="Présentiel",1,IF(N13="Hybride",0.5,IF(N13="A distance",0))))))*(G13*H13/6)*(IF(LEFT(DISPOSITIFS!Y13,8)="CONCOURS",0,1))*(IF(M13="FIL / Tutorat",0,1))</f>
        <v>0</v>
      </c>
      <c r="AK13" s="317">
        <f t="shared" si="7"/>
        <v>2</v>
      </c>
      <c r="AL13" s="317">
        <f>(AJ13+AK13)*BP7</f>
        <v>140</v>
      </c>
      <c r="AM13" s="317">
        <f>(IF(M13="Bassin",(K13-O13-P13),IF(M13="Académique",K13-O13-P13)))*(IF(N13="Présentiel",1,IF(N13="Hybride",0.5,IF(N13="A distance",0))))*(IF(LEFT(F13,1)="3",2,1))*G13*(IF(LEFT(DISPOSITIFS!Y13,8)="CONCOURS",0,1))*(IF(M13="FIL / Tutorat",0,1))</f>
        <v>37</v>
      </c>
      <c r="AN13" s="317">
        <f t="shared" si="8"/>
        <v>3</v>
      </c>
      <c r="AO13" s="317">
        <f t="shared" si="9"/>
        <v>2</v>
      </c>
      <c r="AP13" s="317">
        <f t="shared" si="10"/>
        <v>2</v>
      </c>
      <c r="AQ13" s="317">
        <f t="shared" si="11"/>
        <v>840</v>
      </c>
      <c r="AR13" s="317">
        <f t="shared" si="12"/>
        <v>0</v>
      </c>
      <c r="AS13" s="317">
        <f t="shared" si="12"/>
        <v>0</v>
      </c>
      <c r="AT13" s="318">
        <f t="shared" si="14"/>
        <v>0</v>
      </c>
      <c r="BE13" s="3">
        <v>7</v>
      </c>
      <c r="BL13" s="3">
        <v>65</v>
      </c>
      <c r="BP13" s="3">
        <v>90</v>
      </c>
      <c r="BQ13" s="3">
        <v>10</v>
      </c>
    </row>
    <row r="14" spans="1:70" ht="24.75" customHeight="1">
      <c r="A14" s="54">
        <v>9</v>
      </c>
      <c r="B14" s="379" t="str">
        <f>MODULES!B14</f>
        <v>3=DISPOSITIFS!B8</v>
      </c>
      <c r="C14" s="261">
        <f>MODULES!C14</f>
        <v>1</v>
      </c>
      <c r="D14" s="69"/>
      <c r="E14" s="262">
        <v>12</v>
      </c>
      <c r="F14" s="263" t="s">
        <v>262</v>
      </c>
      <c r="G14" s="262">
        <v>2</v>
      </c>
      <c r="H14" s="264">
        <f t="shared" si="15"/>
        <v>6</v>
      </c>
      <c r="I14" s="262">
        <v>2</v>
      </c>
      <c r="J14" s="262">
        <v>20</v>
      </c>
      <c r="K14" s="264">
        <f t="shared" si="0"/>
        <v>40</v>
      </c>
      <c r="L14" s="265"/>
      <c r="M14" s="266" t="s">
        <v>258</v>
      </c>
      <c r="N14" s="266" t="s">
        <v>306</v>
      </c>
      <c r="O14" s="262">
        <v>3</v>
      </c>
      <c r="P14" s="262">
        <v>0</v>
      </c>
      <c r="Q14" s="265"/>
      <c r="R14" s="267">
        <v>0</v>
      </c>
      <c r="S14" s="267">
        <v>1</v>
      </c>
      <c r="T14" s="267" t="s">
        <v>268</v>
      </c>
      <c r="U14" s="265"/>
      <c r="V14" s="262"/>
      <c r="W14" s="262"/>
      <c r="X14" s="268">
        <f t="shared" si="13"/>
        <v>0</v>
      </c>
      <c r="Y14" s="264">
        <f t="shared" si="1"/>
        <v>480</v>
      </c>
      <c r="Z14" s="262"/>
      <c r="AA14" s="265"/>
      <c r="AB14" s="253">
        <f t="shared" si="2"/>
        <v>3130</v>
      </c>
      <c r="AC14" s="265"/>
      <c r="AD14" s="269">
        <f t="shared" si="3"/>
        <v>12</v>
      </c>
      <c r="AE14" s="269">
        <f>(IF(H14=3,0,IF(H14=6,1,IF(H14=9,1,IF(H14=12,2))))*K14)*G14*(IF(N14="Présentiel",1,IF(N14="Hybride",0.5,IF(N14="A distance",0))))*(IF(LEFT(F14,1)="3",0,1))*(IF(LEFT(DISPOSITIFS!Y14,8)="CONCOURS",0,1))*(IF(M14="FIL / Tutorat",0,1))</f>
        <v>80</v>
      </c>
      <c r="AF14" s="269">
        <f t="shared" si="4"/>
        <v>2</v>
      </c>
      <c r="AG14" s="269">
        <f t="shared" si="5"/>
        <v>2</v>
      </c>
      <c r="AH14" s="269">
        <f t="shared" si="6"/>
        <v>0</v>
      </c>
      <c r="AI14" s="269">
        <f>(AE14+AF14+AG14+AH14)*(BP6)</f>
        <v>1470</v>
      </c>
      <c r="AJ14" s="269">
        <f>(IF(M14="Bassin",(ROUNDDOWN(O14*0.2,0.1)+P14),IF(M14="Académique",((ROUNDDOWN(O14*0.3,0.1)+P14)))*(IF(N14="Présentiel",1,IF(N14="Hybride",0.5,IF(N14="A distance",0))))))*(G14*H14/6)*(IF(LEFT(DISPOSITIFS!Y14,8)="CONCOURS",0,1))*(IF(M14="FIL / Tutorat",0,1))</f>
        <v>0</v>
      </c>
      <c r="AK14" s="269">
        <f t="shared" si="7"/>
        <v>1</v>
      </c>
      <c r="AL14" s="269">
        <f>(AJ14+AK14)*BP7</f>
        <v>70</v>
      </c>
      <c r="AM14" s="269">
        <f>(IF(M14="Bassin",(K14-O14-P14),IF(M14="Académique",K14-O14-P14)))*(IF(N14="Présentiel",1,IF(N14="Hybride",0.5,IF(N14="A distance",0))))*(IF(LEFT(F14,1)="3",2,1))*G14*(IF(LEFT(DISPOSITIFS!Y14,8)="CONCOURS",0,1))*(IF(M14="FIL / Tutorat",0,1))</f>
        <v>74</v>
      </c>
      <c r="AN14" s="269">
        <f t="shared" si="8"/>
        <v>3</v>
      </c>
      <c r="AO14" s="269">
        <f t="shared" si="9"/>
        <v>1</v>
      </c>
      <c r="AP14" s="269">
        <f t="shared" si="10"/>
        <v>1</v>
      </c>
      <c r="AQ14" s="269">
        <f t="shared" si="11"/>
        <v>1110</v>
      </c>
      <c r="AR14" s="269">
        <f t="shared" si="12"/>
        <v>0</v>
      </c>
      <c r="AS14" s="269">
        <f t="shared" si="12"/>
        <v>0</v>
      </c>
      <c r="AT14" s="270">
        <f t="shared" si="14"/>
        <v>0</v>
      </c>
      <c r="AV14" s="7">
        <f>(ROUND(O5*0.3,0.1)+P5)</f>
        <v>0</v>
      </c>
      <c r="BE14" s="3">
        <v>8</v>
      </c>
      <c r="BL14" s="3">
        <v>65</v>
      </c>
      <c r="BP14" s="3">
        <v>90</v>
      </c>
      <c r="BQ14" s="3">
        <v>10</v>
      </c>
    </row>
    <row r="15" spans="1:70" ht="24.75" customHeight="1">
      <c r="A15" s="54">
        <v>10</v>
      </c>
      <c r="B15" s="380"/>
      <c r="C15" s="261">
        <f>MODULES!C15</f>
        <v>2</v>
      </c>
      <c r="D15" s="69"/>
      <c r="E15" s="271">
        <v>12</v>
      </c>
      <c r="F15" s="272" t="s">
        <v>262</v>
      </c>
      <c r="G15" s="271">
        <v>2</v>
      </c>
      <c r="H15" s="273">
        <f t="shared" si="15"/>
        <v>6</v>
      </c>
      <c r="I15" s="271">
        <v>2</v>
      </c>
      <c r="J15" s="271">
        <v>20</v>
      </c>
      <c r="K15" s="273">
        <f t="shared" si="0"/>
        <v>40</v>
      </c>
      <c r="L15" s="274"/>
      <c r="M15" s="275" t="s">
        <v>258</v>
      </c>
      <c r="N15" s="275" t="s">
        <v>306</v>
      </c>
      <c r="O15" s="271">
        <v>3</v>
      </c>
      <c r="P15" s="271">
        <v>0</v>
      </c>
      <c r="Q15" s="274"/>
      <c r="R15" s="276">
        <v>0</v>
      </c>
      <c r="S15" s="276">
        <v>2</v>
      </c>
      <c r="T15" s="276" t="s">
        <v>268</v>
      </c>
      <c r="U15" s="274"/>
      <c r="V15" s="271"/>
      <c r="W15" s="271"/>
      <c r="X15" s="277">
        <f t="shared" si="13"/>
        <v>0</v>
      </c>
      <c r="Y15" s="273">
        <f t="shared" si="1"/>
        <v>480</v>
      </c>
      <c r="Z15" s="271"/>
      <c r="AA15" s="274"/>
      <c r="AB15" s="253">
        <f t="shared" si="2"/>
        <v>3335</v>
      </c>
      <c r="AC15" s="274"/>
      <c r="AD15" s="278">
        <f t="shared" si="3"/>
        <v>12</v>
      </c>
      <c r="AE15" s="278">
        <f>(IF(H15=3,0,IF(H15=6,1,IF(H15=9,1,IF(H15=12,2))))*K15)*G15*(IF(N15="Présentiel",1,IF(N15="Hybride",0.5,IF(N15="A distance",0))))*(IF(LEFT(F15,1)="3",0,1))*(IF(LEFT(DISPOSITIFS!Y15,8)="CONCOURS",0,1))*(IF(M15="FIL / Tutorat",0,1))</f>
        <v>80</v>
      </c>
      <c r="AF15" s="278">
        <f t="shared" si="4"/>
        <v>4</v>
      </c>
      <c r="AG15" s="278">
        <f t="shared" si="5"/>
        <v>2</v>
      </c>
      <c r="AH15" s="278">
        <f t="shared" si="6"/>
        <v>0</v>
      </c>
      <c r="AI15" s="278">
        <f>(AE15+AF15+AG15+AH15)*(BP6)</f>
        <v>1505</v>
      </c>
      <c r="AJ15" s="278">
        <f>(IF(M15="Bassin",(ROUNDDOWN(O15*0.2,0.1)+P15),IF(M15="Académique",((ROUNDDOWN(O15*0.3,0.1)+P15)))*(IF(N15="Présentiel",1,IF(N15="Hybride",0.5,IF(N15="A distance",0))))))*(G15*H15/6)*(IF(LEFT(DISPOSITIFS!Y15,8)="CONCOURS",0,1))*(IF(M15="FIL / Tutorat",0,1))</f>
        <v>0</v>
      </c>
      <c r="AK15" s="278">
        <f t="shared" si="7"/>
        <v>2</v>
      </c>
      <c r="AL15" s="278">
        <f>(AJ15+AK15)*BP7</f>
        <v>140</v>
      </c>
      <c r="AM15" s="278">
        <f>(IF(M15="Bassin",(K15-O15-P15),IF(M15="Académique",K15-O15-P15)))*(IF(N15="Présentiel",1,IF(N15="Hybride",0.5,IF(N15="A distance",0))))*(IF(LEFT(F15,1)="3",2,1))*G15*(IF(LEFT(DISPOSITIFS!Y15,8)="CONCOURS",0,1))*(IF(M15="FIL / Tutorat",0,1))</f>
        <v>74</v>
      </c>
      <c r="AN15" s="278">
        <f t="shared" si="8"/>
        <v>3</v>
      </c>
      <c r="AO15" s="278">
        <f t="shared" si="9"/>
        <v>2</v>
      </c>
      <c r="AP15" s="278">
        <f t="shared" si="10"/>
        <v>2</v>
      </c>
      <c r="AQ15" s="278">
        <f t="shared" si="11"/>
        <v>1210</v>
      </c>
      <c r="AR15" s="278">
        <f t="shared" si="12"/>
        <v>0</v>
      </c>
      <c r="AS15" s="278">
        <f t="shared" si="12"/>
        <v>0</v>
      </c>
      <c r="AT15" s="279">
        <f t="shared" si="14"/>
        <v>0</v>
      </c>
      <c r="BL15" s="3">
        <v>65</v>
      </c>
      <c r="BP15" s="3">
        <v>90</v>
      </c>
      <c r="BQ15" s="3">
        <v>10</v>
      </c>
    </row>
    <row r="16" spans="1:70" ht="24.75" customHeight="1">
      <c r="A16" s="54">
        <v>11</v>
      </c>
      <c r="B16" s="380"/>
      <c r="C16" s="261">
        <f>MODULES!C16</f>
        <v>3</v>
      </c>
      <c r="D16" s="69"/>
      <c r="E16" s="271">
        <v>12</v>
      </c>
      <c r="F16" s="272" t="s">
        <v>262</v>
      </c>
      <c r="G16" s="271">
        <v>2</v>
      </c>
      <c r="H16" s="273">
        <f t="shared" si="15"/>
        <v>6</v>
      </c>
      <c r="I16" s="271">
        <v>2</v>
      </c>
      <c r="J16" s="271">
        <v>20</v>
      </c>
      <c r="K16" s="273">
        <f t="shared" si="0"/>
        <v>40</v>
      </c>
      <c r="L16" s="280"/>
      <c r="M16" s="275" t="s">
        <v>258</v>
      </c>
      <c r="N16" s="275" t="s">
        <v>306</v>
      </c>
      <c r="O16" s="271">
        <v>3</v>
      </c>
      <c r="P16" s="271"/>
      <c r="Q16" s="280"/>
      <c r="R16" s="276">
        <v>0</v>
      </c>
      <c r="S16" s="276">
        <v>2</v>
      </c>
      <c r="T16" s="276" t="s">
        <v>268</v>
      </c>
      <c r="U16" s="274"/>
      <c r="V16" s="271"/>
      <c r="W16" s="271"/>
      <c r="X16" s="277">
        <f t="shared" si="13"/>
        <v>0</v>
      </c>
      <c r="Y16" s="273">
        <f t="shared" si="1"/>
        <v>480</v>
      </c>
      <c r="Z16" s="271"/>
      <c r="AA16" s="274"/>
      <c r="AB16" s="253">
        <f t="shared" si="2"/>
        <v>3335</v>
      </c>
      <c r="AC16" s="274"/>
      <c r="AD16" s="278">
        <f t="shared" si="3"/>
        <v>12</v>
      </c>
      <c r="AE16" s="278">
        <f>(IF(H16=3,0,IF(H16=6,1,IF(H16=9,1,IF(H16=12,2))))*K16)*G16*(IF(N16="Présentiel",1,IF(N16="Hybride",0.5,IF(N16="A distance",0))))*(IF(LEFT(F16,1)="3",0,1))*(IF(LEFT(DISPOSITIFS!Y16,8)="CONCOURS",0,1))*(IF(M16="FIL / Tutorat",0,1))</f>
        <v>80</v>
      </c>
      <c r="AF16" s="278">
        <f t="shared" si="4"/>
        <v>4</v>
      </c>
      <c r="AG16" s="278">
        <f t="shared" si="5"/>
        <v>2</v>
      </c>
      <c r="AH16" s="278">
        <f t="shared" si="6"/>
        <v>0</v>
      </c>
      <c r="AI16" s="278">
        <f>(AE16+AF16+AG16+AH16)*(BP6)</f>
        <v>1505</v>
      </c>
      <c r="AJ16" s="278">
        <f>(IF(M16="Bassin",(ROUNDDOWN(O16*0.2,0.1)+P16),IF(M16="Académique",((ROUNDDOWN(O16*0.3,0.1)+P16)))*(IF(N16="Présentiel",1,IF(N16="Hybride",0.5,IF(N16="A distance",0))))))*(G16*H16/6)*(IF(LEFT(DISPOSITIFS!Y16,8)="CONCOURS",0,1))*(IF(M16="FIL / Tutorat",0,1))</f>
        <v>0</v>
      </c>
      <c r="AK16" s="278">
        <f t="shared" si="7"/>
        <v>2</v>
      </c>
      <c r="AL16" s="278">
        <f>(AJ16+AK16)*BP7</f>
        <v>140</v>
      </c>
      <c r="AM16" s="278">
        <f>(IF(M16="Bassin",(K16-O16-P16),IF(M16="Académique",K16-O16-P16)))*(IF(N16="Présentiel",1,IF(N16="Hybride",0.5,IF(N16="A distance",0))))*(IF(LEFT(F16,1)="3",2,1))*G16*(IF(LEFT(DISPOSITIFS!Y16,8)="CONCOURS",0,1))*(IF(M16="FIL / Tutorat",0,1))</f>
        <v>74</v>
      </c>
      <c r="AN16" s="278">
        <f t="shared" si="8"/>
        <v>3</v>
      </c>
      <c r="AO16" s="278">
        <f t="shared" si="9"/>
        <v>2</v>
      </c>
      <c r="AP16" s="278">
        <f t="shared" si="10"/>
        <v>2</v>
      </c>
      <c r="AQ16" s="278">
        <f t="shared" si="11"/>
        <v>1210</v>
      </c>
      <c r="AR16" s="278">
        <f t="shared" si="12"/>
        <v>0</v>
      </c>
      <c r="AS16" s="278">
        <f t="shared" si="12"/>
        <v>0</v>
      </c>
      <c r="AT16" s="279">
        <f t="shared" si="14"/>
        <v>0</v>
      </c>
      <c r="BL16" s="3">
        <v>65</v>
      </c>
      <c r="BP16" s="3">
        <v>90</v>
      </c>
      <c r="BQ16" s="3">
        <v>10</v>
      </c>
    </row>
    <row r="17" spans="1:69" ht="24.75" customHeight="1">
      <c r="A17" s="54">
        <v>12</v>
      </c>
      <c r="B17" s="381"/>
      <c r="C17" s="261">
        <f>MODULES!C17</f>
        <v>0</v>
      </c>
      <c r="D17" s="69"/>
      <c r="E17" s="281"/>
      <c r="F17" s="282"/>
      <c r="G17" s="281"/>
      <c r="H17" s="283">
        <f t="shared" si="15"/>
        <v>0</v>
      </c>
      <c r="I17" s="281"/>
      <c r="J17" s="281"/>
      <c r="K17" s="283">
        <f t="shared" si="0"/>
        <v>0</v>
      </c>
      <c r="L17" s="284"/>
      <c r="M17" s="285"/>
      <c r="N17" s="285"/>
      <c r="O17" s="281"/>
      <c r="P17" s="281"/>
      <c r="Q17" s="284"/>
      <c r="R17" s="286"/>
      <c r="S17" s="286"/>
      <c r="T17" s="286"/>
      <c r="U17" s="287"/>
      <c r="V17" s="281"/>
      <c r="W17" s="281"/>
      <c r="X17" s="288">
        <f t="shared" si="13"/>
        <v>0</v>
      </c>
      <c r="Y17" s="283">
        <f t="shared" si="1"/>
        <v>0</v>
      </c>
      <c r="Z17" s="281"/>
      <c r="AA17" s="287"/>
      <c r="AB17" s="253">
        <f t="shared" si="2"/>
        <v>0</v>
      </c>
      <c r="AC17" s="287"/>
      <c r="AD17" s="289">
        <f t="shared" si="3"/>
        <v>0</v>
      </c>
      <c r="AE17" s="289">
        <f>(IF(H17=3,0,IF(H17=6,1,IF(H17=9,1,IF(H17=12,2))))*K17)*G17*(IF(N17="Présentiel",1,IF(N17="Hybride",0.5,IF(N17="A distance",0))))*(IF(LEFT(F17,1)="3",0,1))*(IF(LEFT(DISPOSITIFS!Y17,8)="CONCOURS",0,1))*(IF(M17="FIL / Tutorat",0,1))</f>
        <v>0</v>
      </c>
      <c r="AF17" s="289">
        <f t="shared" si="4"/>
        <v>0</v>
      </c>
      <c r="AG17" s="289">
        <f t="shared" si="5"/>
        <v>0</v>
      </c>
      <c r="AH17" s="289">
        <f t="shared" si="6"/>
        <v>0</v>
      </c>
      <c r="AI17" s="289">
        <f>(AE17+AF17+AG17+AH17)*(BP6)</f>
        <v>0</v>
      </c>
      <c r="AJ17" s="289">
        <f>(IF(M17="Bassin",(ROUNDDOWN(O17*0.2,0.1)+P17),IF(M17="Académique",((ROUNDDOWN(O17*0.3,0.1)+P17)))*(IF(N17="Présentiel",1,IF(N17="Hybride",0.5,IF(N17="A distance",0))))))*(G17*H17/6)*(IF(LEFT(DISPOSITIFS!Y17,8)="CONCOURS",0,1))*(IF(M17="FIL / Tutorat",0,1))</f>
        <v>0</v>
      </c>
      <c r="AK17" s="289">
        <f t="shared" si="7"/>
        <v>0</v>
      </c>
      <c r="AL17" s="289">
        <f>(AJ17+AK17)*BP7</f>
        <v>0</v>
      </c>
      <c r="AM17" s="289">
        <f>(IF(M17="Bassin",(K17-O17-P17),IF(M17="Académique",K17-O17-P17)))*(IF(N17="Présentiel",1,IF(N17="Hybride",0.5,IF(N17="A distance",0))))*(IF(LEFT(F17,1)="3",2,1))*G17*(IF(LEFT(DISPOSITIFS!Y17,8)="CONCOURS",0,1))*(IF(M17="FIL / Tutorat",0,1))</f>
        <v>0</v>
      </c>
      <c r="AN17" s="289">
        <f t="shared" si="8"/>
        <v>0</v>
      </c>
      <c r="AO17" s="289">
        <f t="shared" si="9"/>
        <v>0</v>
      </c>
      <c r="AP17" s="289">
        <f t="shared" si="10"/>
        <v>0</v>
      </c>
      <c r="AQ17" s="289">
        <f t="shared" si="11"/>
        <v>0</v>
      </c>
      <c r="AR17" s="289">
        <f t="shared" si="12"/>
        <v>0</v>
      </c>
      <c r="AS17" s="289">
        <f t="shared" si="12"/>
        <v>0</v>
      </c>
      <c r="AT17" s="290">
        <f t="shared" si="14"/>
        <v>0</v>
      </c>
      <c r="BL17" s="3">
        <v>65</v>
      </c>
      <c r="BP17" s="3">
        <v>90</v>
      </c>
      <c r="BQ17" s="3">
        <v>10</v>
      </c>
    </row>
    <row r="18" spans="1:69" ht="24.75" customHeight="1">
      <c r="A18" s="54">
        <v>13</v>
      </c>
      <c r="B18" s="379" t="str">
        <f>MODULES!B18</f>
        <v>4=DISPOSITIFS!B9</v>
      </c>
      <c r="C18" s="261">
        <f>MODULES!C18</f>
        <v>1</v>
      </c>
      <c r="D18" s="69"/>
      <c r="E18" s="291">
        <v>12</v>
      </c>
      <c r="F18" s="292" t="s">
        <v>262</v>
      </c>
      <c r="G18" s="291">
        <v>2</v>
      </c>
      <c r="H18" s="293">
        <f t="shared" si="15"/>
        <v>6</v>
      </c>
      <c r="I18" s="291">
        <v>2</v>
      </c>
      <c r="J18" s="291">
        <v>20</v>
      </c>
      <c r="K18" s="293">
        <f t="shared" si="0"/>
        <v>40</v>
      </c>
      <c r="L18" s="294"/>
      <c r="M18" s="295" t="s">
        <v>258</v>
      </c>
      <c r="N18" s="295" t="s">
        <v>308</v>
      </c>
      <c r="O18" s="291">
        <v>3</v>
      </c>
      <c r="P18" s="291">
        <v>0</v>
      </c>
      <c r="Q18" s="294"/>
      <c r="R18" s="296">
        <v>0</v>
      </c>
      <c r="S18" s="296">
        <v>2</v>
      </c>
      <c r="T18" s="296" t="s">
        <v>268</v>
      </c>
      <c r="U18" s="297"/>
      <c r="V18" s="291"/>
      <c r="W18" s="291"/>
      <c r="X18" s="293">
        <f t="shared" si="13"/>
        <v>0</v>
      </c>
      <c r="Y18" s="293">
        <f t="shared" si="1"/>
        <v>480</v>
      </c>
      <c r="Z18" s="291"/>
      <c r="AA18" s="297"/>
      <c r="AB18" s="253">
        <f t="shared" si="2"/>
        <v>1925</v>
      </c>
      <c r="AC18" s="297"/>
      <c r="AD18" s="298">
        <f t="shared" si="3"/>
        <v>12</v>
      </c>
      <c r="AE18" s="298">
        <f>(IF(H18=3,0,IF(H18=6,1,IF(H18=9,1,IF(H18=12,2))))*K18)*G18*(IF(N18="Présentiel",1,IF(N18="Hybride",0.5,IF(N18="A distance",0))))*(IF(LEFT(F18,1)="3",0,1))*(IF(LEFT(DISPOSITIFS!Y18,8)="CONCOURS",0,1))*(IF(M18="FIL / Tutorat",0,1))</f>
        <v>40</v>
      </c>
      <c r="AF18" s="298">
        <f t="shared" si="4"/>
        <v>2</v>
      </c>
      <c r="AG18" s="298">
        <f t="shared" si="5"/>
        <v>2</v>
      </c>
      <c r="AH18" s="298">
        <f t="shared" si="6"/>
        <v>0</v>
      </c>
      <c r="AI18" s="298">
        <f>(AE18+AF18+AG18+AH18)*(BP6)</f>
        <v>770</v>
      </c>
      <c r="AJ18" s="298">
        <f>(IF(M18="Bassin",(ROUNDDOWN(O18*0.2,0.1)+P18),IF(M18="Académique",((ROUNDDOWN(O18*0.3,0.1)+P18)))*(IF(N18="Présentiel",1,IF(N18="Hybride",0.5,IF(N18="A distance",0))))))*(G18*H18/6)*(IF(LEFT(DISPOSITIFS!Y18,8)="CONCOURS",0,1))*(IF(M18="FIL / Tutorat",0,1))</f>
        <v>0</v>
      </c>
      <c r="AK18" s="298">
        <f t="shared" si="7"/>
        <v>1</v>
      </c>
      <c r="AL18" s="298">
        <f>(AJ18+AK18)*BP7</f>
        <v>70</v>
      </c>
      <c r="AM18" s="298">
        <f>(IF(M18="Bassin",(K18-O18-P18),IF(M18="Académique",K18-O18-P18)))*(IF(N18="Présentiel",1,IF(N18="Hybride",0.5,IF(N18="A distance",0))))*(IF(LEFT(F18,1)="3",2,1))*G18*(IF(LEFT(DISPOSITIFS!Y18,8)="CONCOURS",0,1))*(IF(M18="FIL / Tutorat",0,1))</f>
        <v>37</v>
      </c>
      <c r="AN18" s="298">
        <f t="shared" si="8"/>
        <v>1.5</v>
      </c>
      <c r="AO18" s="298">
        <f t="shared" si="9"/>
        <v>1</v>
      </c>
      <c r="AP18" s="298">
        <f t="shared" si="10"/>
        <v>1</v>
      </c>
      <c r="AQ18" s="298">
        <f t="shared" si="11"/>
        <v>605</v>
      </c>
      <c r="AR18" s="298">
        <f t="shared" si="12"/>
        <v>0</v>
      </c>
      <c r="AS18" s="298">
        <f t="shared" si="12"/>
        <v>0</v>
      </c>
      <c r="AT18" s="299">
        <f t="shared" si="14"/>
        <v>0</v>
      </c>
      <c r="BL18" s="3">
        <v>65</v>
      </c>
      <c r="BP18" s="3">
        <v>90</v>
      </c>
      <c r="BQ18" s="3">
        <v>10</v>
      </c>
    </row>
    <row r="19" spans="1:69" ht="24.75" customHeight="1">
      <c r="A19" s="54">
        <v>14</v>
      </c>
      <c r="B19" s="380"/>
      <c r="C19" s="261">
        <f>MODULES!C19</f>
        <v>2</v>
      </c>
      <c r="D19" s="69"/>
      <c r="E19" s="300">
        <v>12</v>
      </c>
      <c r="F19" s="301" t="s">
        <v>262</v>
      </c>
      <c r="G19" s="300">
        <v>2</v>
      </c>
      <c r="H19" s="302">
        <f t="shared" si="15"/>
        <v>6</v>
      </c>
      <c r="I19" s="300">
        <v>2</v>
      </c>
      <c r="J19" s="300">
        <v>20</v>
      </c>
      <c r="K19" s="302">
        <f t="shared" si="0"/>
        <v>40</v>
      </c>
      <c r="L19" s="303"/>
      <c r="M19" s="304" t="s">
        <v>258</v>
      </c>
      <c r="N19" s="304" t="s">
        <v>308</v>
      </c>
      <c r="O19" s="300">
        <v>3</v>
      </c>
      <c r="P19" s="300">
        <v>0</v>
      </c>
      <c r="Q19" s="303"/>
      <c r="R19" s="305">
        <v>0</v>
      </c>
      <c r="S19" s="305">
        <v>2</v>
      </c>
      <c r="T19" s="305" t="s">
        <v>268</v>
      </c>
      <c r="U19" s="306"/>
      <c r="V19" s="300"/>
      <c r="W19" s="300"/>
      <c r="X19" s="302">
        <f t="shared" si="13"/>
        <v>0</v>
      </c>
      <c r="Y19" s="302">
        <f t="shared" si="1"/>
        <v>480</v>
      </c>
      <c r="Z19" s="300"/>
      <c r="AA19" s="306"/>
      <c r="AB19" s="253">
        <f t="shared" si="2"/>
        <v>1925</v>
      </c>
      <c r="AC19" s="306"/>
      <c r="AD19" s="307">
        <f t="shared" si="3"/>
        <v>12</v>
      </c>
      <c r="AE19" s="307">
        <f>(IF(H19=3,0,IF(H19=6,1,IF(H19=9,1,IF(H19=12,2))))*K19)*G19*(IF(N19="Présentiel",1,IF(N19="Hybride",0.5,IF(N19="A distance",0))))*(IF(LEFT(F19,1)="3",0,1))*(IF(LEFT(DISPOSITIFS!Y19,8)="CONCOURS",0,1))*(IF(M19="FIL / Tutorat",0,1))</f>
        <v>40</v>
      </c>
      <c r="AF19" s="307">
        <f t="shared" si="4"/>
        <v>2</v>
      </c>
      <c r="AG19" s="307">
        <f t="shared" si="5"/>
        <v>2</v>
      </c>
      <c r="AH19" s="307">
        <f t="shared" si="6"/>
        <v>0</v>
      </c>
      <c r="AI19" s="307">
        <f>(AE19+AF19+AG19+AH19)*(BP6)</f>
        <v>770</v>
      </c>
      <c r="AJ19" s="307">
        <f>(IF(M19="Bassin",(ROUNDDOWN(O19*0.2,0.1)+P19),IF(M19="Académique",((ROUNDDOWN(O19*0.3,0.1)+P19)))*(IF(N19="Présentiel",1,IF(N19="Hybride",0.5,IF(N19="A distance",0))))))*(G19*H19/6)*(IF(LEFT(DISPOSITIFS!Y19,8)="CONCOURS",0,1))*(IF(M19="FIL / Tutorat",0,1))</f>
        <v>0</v>
      </c>
      <c r="AK19" s="307">
        <f t="shared" si="7"/>
        <v>1</v>
      </c>
      <c r="AL19" s="307">
        <f>(AJ19+AK19)*BP7</f>
        <v>70</v>
      </c>
      <c r="AM19" s="307">
        <f>(IF(M19="Bassin",(K19-O19-P19),IF(M19="Académique",K19-O19-P19)))*(IF(N19="Présentiel",1,IF(N19="Hybride",0.5,IF(N19="A distance",0))))*(IF(LEFT(F19,1)="3",2,1))*G19*(IF(LEFT(DISPOSITIFS!Y19,8)="CONCOURS",0,1))*(IF(M19="FIL / Tutorat",0,1))</f>
        <v>37</v>
      </c>
      <c r="AN19" s="307">
        <f t="shared" si="8"/>
        <v>1.5</v>
      </c>
      <c r="AO19" s="307">
        <f t="shared" si="9"/>
        <v>1</v>
      </c>
      <c r="AP19" s="307">
        <f t="shared" si="10"/>
        <v>1</v>
      </c>
      <c r="AQ19" s="307">
        <f t="shared" si="11"/>
        <v>605</v>
      </c>
      <c r="AR19" s="307">
        <f t="shared" si="12"/>
        <v>0</v>
      </c>
      <c r="AS19" s="307">
        <f t="shared" si="12"/>
        <v>0</v>
      </c>
      <c r="AT19" s="308">
        <f t="shared" si="14"/>
        <v>0</v>
      </c>
      <c r="BL19" s="3">
        <v>65</v>
      </c>
      <c r="BP19" s="3">
        <v>90</v>
      </c>
      <c r="BQ19" s="3">
        <v>10</v>
      </c>
    </row>
    <row r="20" spans="1:69" ht="24.75" customHeight="1">
      <c r="A20" s="54">
        <v>15</v>
      </c>
      <c r="B20" s="380"/>
      <c r="C20" s="261">
        <f>MODULES!C20</f>
        <v>0</v>
      </c>
      <c r="D20" s="69"/>
      <c r="E20" s="300"/>
      <c r="F20" s="301"/>
      <c r="G20" s="300"/>
      <c r="H20" s="302">
        <f t="shared" si="15"/>
        <v>0</v>
      </c>
      <c r="I20" s="300"/>
      <c r="J20" s="300"/>
      <c r="K20" s="302">
        <f t="shared" si="0"/>
        <v>0</v>
      </c>
      <c r="L20" s="309"/>
      <c r="M20" s="304"/>
      <c r="N20" s="304"/>
      <c r="O20" s="300"/>
      <c r="P20" s="300"/>
      <c r="Q20" s="309"/>
      <c r="R20" s="305"/>
      <c r="S20" s="305"/>
      <c r="T20" s="305"/>
      <c r="U20" s="306"/>
      <c r="V20" s="300"/>
      <c r="W20" s="300"/>
      <c r="X20" s="302">
        <f t="shared" si="13"/>
        <v>0</v>
      </c>
      <c r="Y20" s="302">
        <f t="shared" si="1"/>
        <v>0</v>
      </c>
      <c r="Z20" s="300"/>
      <c r="AA20" s="306"/>
      <c r="AB20" s="253">
        <f t="shared" si="2"/>
        <v>0</v>
      </c>
      <c r="AC20" s="306"/>
      <c r="AD20" s="307">
        <f t="shared" si="3"/>
        <v>0</v>
      </c>
      <c r="AE20" s="307">
        <f>(IF(H20=3,0,IF(H20=6,1,IF(H20=9,1,IF(H20=12,2))))*K20)*G20*(IF(N20="Présentiel",1,IF(N20="Hybride",0.5,IF(N20="A distance",0))))*(IF(LEFT(F20,1)="3",0,1))*(IF(LEFT(DISPOSITIFS!Y20,8)="CONCOURS",0,1))*(IF(M20="FIL / Tutorat",0,1))</f>
        <v>0</v>
      </c>
      <c r="AF20" s="307">
        <f t="shared" si="4"/>
        <v>0</v>
      </c>
      <c r="AG20" s="307">
        <f t="shared" si="5"/>
        <v>0</v>
      </c>
      <c r="AH20" s="307">
        <f t="shared" si="6"/>
        <v>0</v>
      </c>
      <c r="AI20" s="307">
        <f>(AE20+AF20+AG20+AH20)*(BP6)</f>
        <v>0</v>
      </c>
      <c r="AJ20" s="307">
        <f>(IF(M20="Bassin",(ROUNDDOWN(O20*0.2,0.1)+P20),IF(M20="Académique",((ROUNDDOWN(O20*0.3,0.1)+P20)))*(IF(N20="Présentiel",1,IF(N20="Hybride",0.5,IF(N20="A distance",0))))))*(G20*H20/6)*(IF(LEFT(DISPOSITIFS!Y20,8)="CONCOURS",0,1))*(IF(M20="FIL / Tutorat",0,1))</f>
        <v>0</v>
      </c>
      <c r="AK20" s="307">
        <f t="shared" si="7"/>
        <v>0</v>
      </c>
      <c r="AL20" s="307">
        <f>(AJ20+AK20)*BP7</f>
        <v>0</v>
      </c>
      <c r="AM20" s="307">
        <f>(IF(M20="Bassin",(K20-O20-P20),IF(M20="Académique",K20-O20-P20)))*(IF(N20="Présentiel",1,IF(N20="Hybride",0.5,IF(N20="A distance",0))))*(IF(LEFT(F20,1)="3",2,1))*G20*(IF(LEFT(DISPOSITIFS!Y20,8)="CONCOURS",0,1))*(IF(M20="FIL / Tutorat",0,1))</f>
        <v>0</v>
      </c>
      <c r="AN20" s="307">
        <f t="shared" si="8"/>
        <v>0</v>
      </c>
      <c r="AO20" s="307">
        <f t="shared" si="9"/>
        <v>0</v>
      </c>
      <c r="AP20" s="307">
        <f t="shared" si="10"/>
        <v>0</v>
      </c>
      <c r="AQ20" s="307">
        <f t="shared" si="11"/>
        <v>0</v>
      </c>
      <c r="AR20" s="307">
        <f t="shared" si="12"/>
        <v>0</v>
      </c>
      <c r="AS20" s="307">
        <f t="shared" si="12"/>
        <v>0</v>
      </c>
      <c r="AT20" s="308">
        <f t="shared" si="14"/>
        <v>0</v>
      </c>
      <c r="BL20" s="3">
        <v>65</v>
      </c>
      <c r="BP20" s="3">
        <v>90</v>
      </c>
      <c r="BQ20" s="3">
        <v>10</v>
      </c>
    </row>
    <row r="21" spans="1:69" ht="24.75" customHeight="1">
      <c r="A21" s="54">
        <v>16</v>
      </c>
      <c r="B21" s="381"/>
      <c r="C21" s="261">
        <f>MODULES!C21</f>
        <v>0</v>
      </c>
      <c r="D21" s="69"/>
      <c r="E21" s="310"/>
      <c r="F21" s="311"/>
      <c r="G21" s="310"/>
      <c r="H21" s="312">
        <f t="shared" si="15"/>
        <v>0</v>
      </c>
      <c r="I21" s="310"/>
      <c r="J21" s="310"/>
      <c r="K21" s="312">
        <f t="shared" si="0"/>
        <v>0</v>
      </c>
      <c r="L21" s="313"/>
      <c r="M21" s="314"/>
      <c r="N21" s="314"/>
      <c r="O21" s="310"/>
      <c r="P21" s="310"/>
      <c r="Q21" s="313"/>
      <c r="R21" s="315"/>
      <c r="S21" s="315"/>
      <c r="T21" s="315"/>
      <c r="U21" s="316"/>
      <c r="V21" s="310"/>
      <c r="W21" s="310"/>
      <c r="X21" s="312">
        <f t="shared" si="13"/>
        <v>0</v>
      </c>
      <c r="Y21" s="312">
        <f t="shared" si="1"/>
        <v>0</v>
      </c>
      <c r="Z21" s="310"/>
      <c r="AA21" s="316"/>
      <c r="AB21" s="253">
        <f t="shared" si="2"/>
        <v>0</v>
      </c>
      <c r="AC21" s="316"/>
      <c r="AD21" s="317">
        <f t="shared" si="3"/>
        <v>0</v>
      </c>
      <c r="AE21" s="317">
        <f>(IF(H21=3,0,IF(H21=6,1,IF(H21=9,1,IF(H21=12,2))))*K21)*G21*(IF(N21="Présentiel",1,IF(N21="Hybride",0.5,IF(N21="A distance",0))))*(IF(LEFT(F21,1)="3",0,1))*(IF(LEFT(DISPOSITIFS!Y21,8)="CONCOURS",0,1))*(IF(M21="FIL / Tutorat",0,1))</f>
        <v>0</v>
      </c>
      <c r="AF21" s="317">
        <f t="shared" si="4"/>
        <v>0</v>
      </c>
      <c r="AG21" s="317">
        <f t="shared" si="5"/>
        <v>0</v>
      </c>
      <c r="AH21" s="317">
        <f t="shared" si="6"/>
        <v>0</v>
      </c>
      <c r="AI21" s="317">
        <f>(AE21+AF21+AG21+AH21)*(BP6)</f>
        <v>0</v>
      </c>
      <c r="AJ21" s="317">
        <f>(IF(M21="Bassin",(ROUNDDOWN(O21*0.2,0.1)+P21),IF(M21="Académique",((ROUNDDOWN(O21*0.3,0.1)+P21)))*(IF(N21="Présentiel",1,IF(N21="Hybride",0.5,IF(N21="A distance",0))))))*(G21*H21/6)*(IF(LEFT(DISPOSITIFS!Y21,8)="CONCOURS",0,1))*(IF(M21="FIL / Tutorat",0,1))</f>
        <v>0</v>
      </c>
      <c r="AK21" s="317">
        <f t="shared" si="7"/>
        <v>0</v>
      </c>
      <c r="AL21" s="317">
        <f>(AJ21+AK21)*BP7</f>
        <v>0</v>
      </c>
      <c r="AM21" s="317">
        <f>(IF(M21="Bassin",(K21-O21-P21),IF(M21="Académique",K21-O21-P21)))*(IF(N21="Présentiel",1,IF(N21="Hybride",0.5,IF(N21="A distance",0))))*(IF(LEFT(F21,1)="3",2,1))*G21*(IF(LEFT(DISPOSITIFS!Y21,8)="CONCOURS",0,1))*(IF(M21="FIL / Tutorat",0,1))</f>
        <v>0</v>
      </c>
      <c r="AN21" s="317">
        <f t="shared" si="8"/>
        <v>0</v>
      </c>
      <c r="AO21" s="317">
        <f t="shared" si="9"/>
        <v>0</v>
      </c>
      <c r="AP21" s="317">
        <f t="shared" si="10"/>
        <v>0</v>
      </c>
      <c r="AQ21" s="317">
        <f t="shared" si="11"/>
        <v>0</v>
      </c>
      <c r="AR21" s="317">
        <f t="shared" si="12"/>
        <v>0</v>
      </c>
      <c r="AS21" s="317">
        <f t="shared" si="12"/>
        <v>0</v>
      </c>
      <c r="AT21" s="318">
        <f t="shared" si="14"/>
        <v>0</v>
      </c>
      <c r="BL21" s="3">
        <v>65</v>
      </c>
      <c r="BP21" s="3">
        <v>90</v>
      </c>
      <c r="BQ21" s="3">
        <v>10</v>
      </c>
    </row>
    <row r="22" spans="1:69" ht="24.75" customHeight="1">
      <c r="A22" s="54">
        <v>17</v>
      </c>
      <c r="B22" s="379" t="str">
        <f>MODULES!B22</f>
        <v>5=DISPOSITIFS!B10</v>
      </c>
      <c r="C22" s="261">
        <f>MODULES!C22</f>
        <v>1</v>
      </c>
      <c r="D22" s="69"/>
      <c r="E22" s="262">
        <v>30</v>
      </c>
      <c r="F22" s="263" t="s">
        <v>262</v>
      </c>
      <c r="G22" s="262">
        <v>5</v>
      </c>
      <c r="H22" s="264">
        <f t="shared" si="15"/>
        <v>6</v>
      </c>
      <c r="I22" s="262">
        <v>2</v>
      </c>
      <c r="J22" s="262">
        <v>15</v>
      </c>
      <c r="K22" s="264">
        <f t="shared" si="0"/>
        <v>30</v>
      </c>
      <c r="L22" s="265"/>
      <c r="M22" s="266" t="s">
        <v>258</v>
      </c>
      <c r="N22" s="266" t="s">
        <v>308</v>
      </c>
      <c r="O22" s="262">
        <v>2</v>
      </c>
      <c r="P22" s="262">
        <v>1</v>
      </c>
      <c r="Q22" s="265"/>
      <c r="R22" s="267">
        <v>2</v>
      </c>
      <c r="S22" s="267">
        <v>2</v>
      </c>
      <c r="T22" s="267" t="s">
        <v>268</v>
      </c>
      <c r="U22" s="265"/>
      <c r="V22" s="262"/>
      <c r="W22" s="262"/>
      <c r="X22" s="268">
        <f t="shared" si="13"/>
        <v>0</v>
      </c>
      <c r="Y22" s="264">
        <f t="shared" si="1"/>
        <v>1200</v>
      </c>
      <c r="Z22" s="262"/>
      <c r="AA22" s="265"/>
      <c r="AB22" s="253">
        <f t="shared" si="2"/>
        <v>4275</v>
      </c>
      <c r="AC22" s="265"/>
      <c r="AD22" s="269">
        <f t="shared" si="3"/>
        <v>30</v>
      </c>
      <c r="AE22" s="269">
        <f>(IF(H22=3,0,IF(H22=6,1,IF(H22=9,1,IF(H22=12,2))))*K22)*G22*(IF(N22="Présentiel",1,IF(N22="Hybride",0.5,IF(N22="A distance",0))))*(IF(LEFT(F22,1)="3",0,1))*(IF(LEFT(DISPOSITIFS!Y22,8)="CONCOURS",0,1))*(IF(M22="FIL / Tutorat",0,1))</f>
        <v>75</v>
      </c>
      <c r="AF22" s="269">
        <f t="shared" si="4"/>
        <v>10</v>
      </c>
      <c r="AG22" s="269">
        <f t="shared" si="5"/>
        <v>5</v>
      </c>
      <c r="AH22" s="269">
        <f t="shared" si="6"/>
        <v>0</v>
      </c>
      <c r="AI22" s="269">
        <f>(AE22+AF22+AG22+AH22)*(BP6)</f>
        <v>1575</v>
      </c>
      <c r="AJ22" s="269">
        <f>(IF(M22="Bassin",(ROUNDDOWN(O22*0.2,0.1)+P22),IF(M22="Académique",((ROUNDDOWN(O22*0.3,0.1)+P22)))*(IF(N22="Présentiel",1,IF(N22="Hybride",0.5,IF(N22="A distance",0))))))*(G22*H22/6)*(IF(LEFT(DISPOSITIFS!Y22,8)="CONCOURS",0,1))*(IF(M22="FIL / Tutorat",0,1))</f>
        <v>5</v>
      </c>
      <c r="AK22" s="269">
        <f t="shared" si="7"/>
        <v>2</v>
      </c>
      <c r="AL22" s="269">
        <f>(AJ22+AK22)*BP7</f>
        <v>490</v>
      </c>
      <c r="AM22" s="269">
        <f>(IF(M22="Bassin",(K22-O22-P22),IF(M22="Académique",K22-O22-P22)))*(IF(N22="Présentiel",1,IF(N22="Hybride",0.5,IF(N22="A distance",0))))*(IF(LEFT(F22,1)="3",2,1))*G22*(IF(LEFT(DISPOSITIFS!Y22,8)="CONCOURS",0,1))*(IF(M22="FIL / Tutorat",0,1))</f>
        <v>67.5</v>
      </c>
      <c r="AN22" s="269">
        <f t="shared" si="8"/>
        <v>1.5</v>
      </c>
      <c r="AO22" s="269">
        <f t="shared" si="9"/>
        <v>2</v>
      </c>
      <c r="AP22" s="269">
        <f t="shared" si="10"/>
        <v>2</v>
      </c>
      <c r="AQ22" s="269">
        <f t="shared" si="11"/>
        <v>1010</v>
      </c>
      <c r="AR22" s="269">
        <f t="shared" si="12"/>
        <v>0</v>
      </c>
      <c r="AS22" s="269">
        <f t="shared" si="12"/>
        <v>0</v>
      </c>
      <c r="AT22" s="270">
        <f t="shared" si="14"/>
        <v>0</v>
      </c>
      <c r="BL22" s="3">
        <v>65</v>
      </c>
      <c r="BP22" s="3">
        <v>90</v>
      </c>
      <c r="BQ22" s="3">
        <v>10</v>
      </c>
    </row>
    <row r="23" spans="1:69" ht="24.75" customHeight="1">
      <c r="A23" s="54">
        <v>18</v>
      </c>
      <c r="B23" s="380"/>
      <c r="C23" s="261">
        <f>MODULES!C23</f>
        <v>2</v>
      </c>
      <c r="D23" s="69"/>
      <c r="E23" s="271">
        <v>12</v>
      </c>
      <c r="F23" s="272" t="s">
        <v>261</v>
      </c>
      <c r="G23" s="271">
        <v>4</v>
      </c>
      <c r="H23" s="273">
        <f t="shared" si="15"/>
        <v>3</v>
      </c>
      <c r="I23" s="271">
        <v>2</v>
      </c>
      <c r="J23" s="271">
        <v>15</v>
      </c>
      <c r="K23" s="273">
        <f t="shared" si="0"/>
        <v>30</v>
      </c>
      <c r="L23" s="274"/>
      <c r="M23" s="275" t="s">
        <v>258</v>
      </c>
      <c r="N23" s="275" t="s">
        <v>308</v>
      </c>
      <c r="O23" s="271">
        <v>2</v>
      </c>
      <c r="P23" s="271">
        <v>1</v>
      </c>
      <c r="Q23" s="274"/>
      <c r="R23" s="276">
        <v>2</v>
      </c>
      <c r="S23" s="276">
        <v>0</v>
      </c>
      <c r="T23" s="276" t="s">
        <v>268</v>
      </c>
      <c r="U23" s="274"/>
      <c r="V23" s="271"/>
      <c r="W23" s="271"/>
      <c r="X23" s="277">
        <f t="shared" si="13"/>
        <v>0</v>
      </c>
      <c r="Y23" s="273">
        <v>0</v>
      </c>
      <c r="Z23" s="271"/>
      <c r="AA23" s="274"/>
      <c r="AB23" s="253">
        <f t="shared" si="2"/>
        <v>1630</v>
      </c>
      <c r="AC23" s="274"/>
      <c r="AD23" s="278">
        <f t="shared" si="3"/>
        <v>0</v>
      </c>
      <c r="AE23" s="278">
        <f>(IF(H23=3,0,IF(H23=6,1,IF(H23=9,1,IF(H23=12,2))))*K23)*G23*(IF(N23="Présentiel",1,IF(N23="Hybride",0.5,IF(N23="A distance",0))))*(IF(LEFT(F23,1)="3",0,1))*(IF(LEFT(DISPOSITIFS!Y23,8)="CONCOURS",0,1))*(IF(M23="FIL / Tutorat",0,1))</f>
        <v>0</v>
      </c>
      <c r="AF23" s="278">
        <f t="shared" si="4"/>
        <v>4</v>
      </c>
      <c r="AG23" s="278">
        <f t="shared" si="5"/>
        <v>2</v>
      </c>
      <c r="AH23" s="278">
        <f t="shared" si="6"/>
        <v>0</v>
      </c>
      <c r="AI23" s="278">
        <f>(AE23+AF23+AG23+AH23)*(BP6)</f>
        <v>105</v>
      </c>
      <c r="AJ23" s="278">
        <f>(IF(M23="Bassin",(ROUNDDOWN(O23*0.2,0.1)+P23),IF(M23="Académique",((ROUNDDOWN(O23*0.3,0.1)+P23)))*(IF(N23="Présentiel",1,IF(N23="Hybride",0.5,IF(N23="A distance",0))))))*(G23*H23/6)*(IF(LEFT(DISPOSITIFS!Y23,8)="CONCOURS",0,1))*(IF(M23="FIL / Tutorat",0,1))</f>
        <v>2</v>
      </c>
      <c r="AK23" s="278">
        <f t="shared" si="7"/>
        <v>1</v>
      </c>
      <c r="AL23" s="278">
        <f>(AJ23+AK23)*BP7</f>
        <v>210</v>
      </c>
      <c r="AM23" s="278">
        <f>(IF(M23="Bassin",(K23-O23-P23),IF(M23="Académique",K23-O23-P23)))*(IF(N23="Présentiel",1,IF(N23="Hybride",0.5,IF(N23="A distance",0))))*(IF(LEFT(F23,1)="3",2,1))*G23*(IF(LEFT(DISPOSITIFS!Y23,8)="CONCOURS",0,1))*(IF(M23="FIL / Tutorat",0,1))</f>
        <v>108</v>
      </c>
      <c r="AN23" s="278">
        <f t="shared" si="8"/>
        <v>1.5</v>
      </c>
      <c r="AO23" s="278">
        <f t="shared" si="9"/>
        <v>1</v>
      </c>
      <c r="AP23" s="278">
        <f t="shared" si="10"/>
        <v>1</v>
      </c>
      <c r="AQ23" s="278">
        <f t="shared" si="11"/>
        <v>1315</v>
      </c>
      <c r="AR23" s="278">
        <f t="shared" si="12"/>
        <v>0</v>
      </c>
      <c r="AS23" s="278">
        <f t="shared" si="12"/>
        <v>0</v>
      </c>
      <c r="AT23" s="279">
        <f t="shared" si="14"/>
        <v>0</v>
      </c>
      <c r="BL23" s="3">
        <v>65</v>
      </c>
      <c r="BP23" s="3">
        <v>90</v>
      </c>
      <c r="BQ23" s="3">
        <v>10</v>
      </c>
    </row>
    <row r="24" spans="1:69" ht="24.75" customHeight="1">
      <c r="A24" s="54">
        <v>19</v>
      </c>
      <c r="B24" s="380"/>
      <c r="C24" s="261">
        <f>MODULES!C24</f>
        <v>3</v>
      </c>
      <c r="D24" s="69"/>
      <c r="E24" s="271">
        <v>12</v>
      </c>
      <c r="F24" s="272" t="s">
        <v>261</v>
      </c>
      <c r="G24" s="271">
        <v>4</v>
      </c>
      <c r="H24" s="273">
        <f t="shared" si="15"/>
        <v>3</v>
      </c>
      <c r="I24" s="271">
        <v>2</v>
      </c>
      <c r="J24" s="271">
        <v>15</v>
      </c>
      <c r="K24" s="273">
        <f t="shared" si="0"/>
        <v>30</v>
      </c>
      <c r="L24" s="280"/>
      <c r="M24" s="275" t="s">
        <v>258</v>
      </c>
      <c r="N24" s="275" t="s">
        <v>308</v>
      </c>
      <c r="O24" s="271">
        <v>2</v>
      </c>
      <c r="P24" s="271">
        <v>1</v>
      </c>
      <c r="Q24" s="280"/>
      <c r="R24" s="276">
        <v>2</v>
      </c>
      <c r="S24" s="276">
        <v>0</v>
      </c>
      <c r="T24" s="276" t="s">
        <v>268</v>
      </c>
      <c r="U24" s="274"/>
      <c r="V24" s="271"/>
      <c r="W24" s="271"/>
      <c r="X24" s="277">
        <f t="shared" si="13"/>
        <v>0</v>
      </c>
      <c r="Y24" s="273">
        <f t="shared" si="1"/>
        <v>0</v>
      </c>
      <c r="Z24" s="271"/>
      <c r="AA24" s="274"/>
      <c r="AB24" s="253">
        <f t="shared" si="2"/>
        <v>1630</v>
      </c>
      <c r="AC24" s="274"/>
      <c r="AD24" s="278">
        <f t="shared" si="3"/>
        <v>0</v>
      </c>
      <c r="AE24" s="278">
        <f>(IF(H24=3,0,IF(H24=6,1,IF(H24=9,1,IF(H24=12,2))))*K24)*G24*(IF(N24="Présentiel",1,IF(N24="Hybride",0.5,IF(N24="A distance",0))))*(IF(LEFT(F24,1)="3",0,1))*(IF(LEFT(DISPOSITIFS!Y24,8)="CONCOURS",0,1))*(IF(M24="FIL / Tutorat",0,1))</f>
        <v>0</v>
      </c>
      <c r="AF24" s="278">
        <f t="shared" si="4"/>
        <v>4</v>
      </c>
      <c r="AG24" s="278">
        <f t="shared" si="5"/>
        <v>2</v>
      </c>
      <c r="AH24" s="278">
        <f t="shared" si="6"/>
        <v>0</v>
      </c>
      <c r="AI24" s="278">
        <f>(AE24+AF24+AG24+AH24)*BP6</f>
        <v>105</v>
      </c>
      <c r="AJ24" s="278">
        <f>(IF(M24="Bassin",(ROUNDDOWN(O24*0.2,0.1)+P24),IF(M24="Académique",((ROUNDDOWN(O24*0.3,0.1)+P24)))*(IF(N24="Présentiel",1,IF(N24="Hybride",0.5,IF(N24="A distance",0))))))*(G24*H24/6)*(IF(LEFT(DISPOSITIFS!Y24,8)="CONCOURS",0,1))*(IF(M24="FIL / Tutorat",0,1))</f>
        <v>2</v>
      </c>
      <c r="AK24" s="278">
        <f t="shared" si="7"/>
        <v>1</v>
      </c>
      <c r="AL24" s="278">
        <f>(AJ24+AK24)*BP7</f>
        <v>210</v>
      </c>
      <c r="AM24" s="278">
        <f>(IF(M24="Bassin",(K24-O24-P24),IF(M24="Académique",K24-O24-P24)))*(IF(N24="Présentiel",1,IF(N24="Hybride",0.5,IF(N24="A distance",0))))*(IF(LEFT(F24,1)="3",2,1))*G24*(IF(LEFT(DISPOSITIFS!Y24,8)="CONCOURS",0,1))*(IF(M24="FIL / Tutorat",0,1))</f>
        <v>108</v>
      </c>
      <c r="AN24" s="278">
        <f t="shared" si="8"/>
        <v>1.5</v>
      </c>
      <c r="AO24" s="278">
        <f t="shared" si="9"/>
        <v>1</v>
      </c>
      <c r="AP24" s="278">
        <f t="shared" si="10"/>
        <v>1</v>
      </c>
      <c r="AQ24" s="278">
        <f t="shared" si="11"/>
        <v>1315</v>
      </c>
      <c r="AR24" s="278">
        <f t="shared" si="12"/>
        <v>0</v>
      </c>
      <c r="AS24" s="278">
        <f t="shared" si="12"/>
        <v>0</v>
      </c>
      <c r="AT24" s="279">
        <f t="shared" si="14"/>
        <v>0</v>
      </c>
      <c r="BL24" s="3">
        <v>65</v>
      </c>
      <c r="BP24" s="3">
        <v>90</v>
      </c>
      <c r="BQ24" s="3">
        <v>10</v>
      </c>
    </row>
    <row r="25" spans="1:69" ht="24.75" customHeight="1">
      <c r="A25" s="54">
        <v>20</v>
      </c>
      <c r="B25" s="381"/>
      <c r="C25" s="261">
        <f>MODULES!C25</f>
        <v>0</v>
      </c>
      <c r="D25" s="69"/>
      <c r="E25" s="281"/>
      <c r="F25" s="282"/>
      <c r="G25" s="281"/>
      <c r="H25" s="283">
        <f t="shared" si="15"/>
        <v>0</v>
      </c>
      <c r="I25" s="281"/>
      <c r="J25" s="281"/>
      <c r="K25" s="283">
        <f t="shared" si="0"/>
        <v>0</v>
      </c>
      <c r="L25" s="284"/>
      <c r="M25" s="285"/>
      <c r="N25" s="285"/>
      <c r="O25" s="281"/>
      <c r="P25" s="281"/>
      <c r="Q25" s="284"/>
      <c r="R25" s="286"/>
      <c r="S25" s="286"/>
      <c r="T25" s="286"/>
      <c r="U25" s="287"/>
      <c r="V25" s="281"/>
      <c r="W25" s="281"/>
      <c r="X25" s="288">
        <f t="shared" si="13"/>
        <v>0</v>
      </c>
      <c r="Y25" s="283">
        <f t="shared" si="1"/>
        <v>0</v>
      </c>
      <c r="Z25" s="281"/>
      <c r="AA25" s="287"/>
      <c r="AB25" s="253">
        <f t="shared" si="2"/>
        <v>0</v>
      </c>
      <c r="AC25" s="287"/>
      <c r="AD25" s="289">
        <f t="shared" si="3"/>
        <v>0</v>
      </c>
      <c r="AE25" s="289">
        <f>(IF(H25=3,0,IF(H25=6,1,IF(H25=9,1,IF(H25=12,2))))*K25)*G25*(IF(N25="Présentiel",1,IF(N25="Hybride",0.5,IF(N25="A distance",0))))*(IF(LEFT(F25,1)="3",0,1))*(IF(LEFT(DISPOSITIFS!Y25,8)="CONCOURS",0,1))*(IF(M25="FIL / Tutorat",0,1))</f>
        <v>0</v>
      </c>
      <c r="AF25" s="289">
        <f t="shared" si="4"/>
        <v>0</v>
      </c>
      <c r="AG25" s="289">
        <f t="shared" si="5"/>
        <v>0</v>
      </c>
      <c r="AH25" s="289">
        <f t="shared" si="6"/>
        <v>0</v>
      </c>
      <c r="AI25" s="289">
        <f>(AE25+AF25+AG25+AH25)*(BP6)</f>
        <v>0</v>
      </c>
      <c r="AJ25" s="289">
        <f>(IF(M25="Bassin",(ROUNDDOWN(O25*0.2,0.1)+P25),IF(M25="Académique",((ROUNDDOWN(O25*0.3,0.1)+P25)))*(IF(N25="Présentiel",1,IF(N25="Hybride",0.5,IF(N25="A distance",0))))))*(G25*H25/6)*(IF(LEFT(DISPOSITIFS!Y25,8)="CONCOURS",0,1))*(IF(M25="FIL / Tutorat",0,1))</f>
        <v>0</v>
      </c>
      <c r="AK25" s="289">
        <f t="shared" si="7"/>
        <v>0</v>
      </c>
      <c r="AL25" s="289">
        <f>(AJ25+AK25)*BP7</f>
        <v>0</v>
      </c>
      <c r="AM25" s="289">
        <f>(IF(M25="Bassin",(K25-O25-P25),IF(M25="Académique",K25-O25-P25)))*(IF(N25="Présentiel",1,IF(N25="Hybride",0.5,IF(N25="A distance",0))))*(IF(LEFT(F25,1)="3",2,1))*G25*(IF(LEFT(DISPOSITIFS!Y25,8)="CONCOURS",0,1))*(IF(M25="FIL / Tutorat",0,1))</f>
        <v>0</v>
      </c>
      <c r="AN25" s="289">
        <f t="shared" si="8"/>
        <v>0</v>
      </c>
      <c r="AO25" s="289">
        <f t="shared" si="9"/>
        <v>0</v>
      </c>
      <c r="AP25" s="289">
        <f t="shared" si="10"/>
        <v>0</v>
      </c>
      <c r="AQ25" s="289">
        <f t="shared" si="11"/>
        <v>0</v>
      </c>
      <c r="AR25" s="289">
        <f t="shared" si="12"/>
        <v>0</v>
      </c>
      <c r="AS25" s="289">
        <f t="shared" si="12"/>
        <v>0</v>
      </c>
      <c r="AT25" s="290">
        <f t="shared" si="14"/>
        <v>0</v>
      </c>
      <c r="BL25" s="3">
        <v>65</v>
      </c>
      <c r="BP25" s="3">
        <v>90</v>
      </c>
      <c r="BQ25" s="3">
        <v>10</v>
      </c>
    </row>
    <row r="26" spans="1:69" ht="24.75" customHeight="1">
      <c r="A26" s="54">
        <v>21</v>
      </c>
      <c r="B26" s="379" t="str">
        <f>MODULES!B26</f>
        <v>6=DISPOSITIFS!B11</v>
      </c>
      <c r="C26" s="261">
        <f>MODULES!C26</f>
        <v>1</v>
      </c>
      <c r="D26" s="69"/>
      <c r="E26" s="291">
        <v>12</v>
      </c>
      <c r="F26" s="292" t="s">
        <v>262</v>
      </c>
      <c r="G26" s="291">
        <v>2</v>
      </c>
      <c r="H26" s="293">
        <f t="shared" si="15"/>
        <v>6</v>
      </c>
      <c r="I26" s="291">
        <v>2</v>
      </c>
      <c r="J26" s="291">
        <v>20</v>
      </c>
      <c r="K26" s="293">
        <f t="shared" si="0"/>
        <v>40</v>
      </c>
      <c r="L26" s="294"/>
      <c r="M26" s="295" t="s">
        <v>258</v>
      </c>
      <c r="N26" s="295" t="s">
        <v>308</v>
      </c>
      <c r="O26" s="291">
        <v>2</v>
      </c>
      <c r="P26" s="291">
        <v>0</v>
      </c>
      <c r="Q26" s="294"/>
      <c r="R26" s="296">
        <v>0</v>
      </c>
      <c r="S26" s="296">
        <v>1</v>
      </c>
      <c r="T26" s="296" t="s">
        <v>268</v>
      </c>
      <c r="U26" s="297"/>
      <c r="V26" s="291"/>
      <c r="W26" s="291"/>
      <c r="X26" s="293">
        <f t="shared" si="13"/>
        <v>0</v>
      </c>
      <c r="Y26" s="293">
        <f t="shared" si="1"/>
        <v>480</v>
      </c>
      <c r="Z26" s="291"/>
      <c r="AA26" s="297"/>
      <c r="AB26" s="253">
        <f t="shared" si="2"/>
        <v>1752.5</v>
      </c>
      <c r="AC26" s="297"/>
      <c r="AD26" s="298">
        <f t="shared" si="3"/>
        <v>12</v>
      </c>
      <c r="AE26" s="298">
        <f>(IF(H26=3,0,IF(H26=6,1,IF(H26=9,1,IF(H26=12,2))))*K26)*G26*(IF(N26="Présentiel",1,IF(N26="Hybride",0.5,IF(N26="A distance",0))))*(IF(LEFT(F26,1)="3",0,1))*(IF(LEFT(DISPOSITIFS!Y26,8)="CONCOURS",0,1))*(IF(M26="FIL / Tutorat",0,1))</f>
        <v>40</v>
      </c>
      <c r="AF26" s="298">
        <f t="shared" si="4"/>
        <v>1</v>
      </c>
      <c r="AG26" s="298">
        <f t="shared" si="5"/>
        <v>0</v>
      </c>
      <c r="AH26" s="298">
        <f t="shared" si="6"/>
        <v>0</v>
      </c>
      <c r="AI26" s="298">
        <f>(AE26+AF26+AG26+AH26)*(BP6)</f>
        <v>717.5</v>
      </c>
      <c r="AJ26" s="298">
        <f>(IF(M26="Bassin",(ROUNDDOWN(O26*0.2,0.1)+P26),IF(M26="Académique",((ROUNDDOWN(O26*0.3,0.1)+P26)))*(IF(N26="Présentiel",1,IF(N26="Hybride",0.5,IF(N26="A distance",0))))))*(G26*H26/6)*(IF(LEFT(DISPOSITIFS!Y26,8)="CONCOURS",0,1))*(IF(M26="FIL / Tutorat",0,1))</f>
        <v>0</v>
      </c>
      <c r="AK26" s="298">
        <f t="shared" si="7"/>
        <v>0.5</v>
      </c>
      <c r="AL26" s="298">
        <f>(AJ26+AK26)*BP7</f>
        <v>35</v>
      </c>
      <c r="AM26" s="298">
        <f>(IF(M26="Bassin",(K26-O26-P26),IF(M26="Académique",K26-O26-P26)))*(IF(N26="Présentiel",1,IF(N26="Hybride",0.5,IF(N26="A distance",0))))*(IF(LEFT(F26,1)="3",2,1))*G26*(IF(LEFT(DISPOSITIFS!Y26,8)="CONCOURS",0,1))*(IF(M26="FIL / Tutorat",0,1))</f>
        <v>38</v>
      </c>
      <c r="AN26" s="298">
        <f t="shared" si="8"/>
        <v>1</v>
      </c>
      <c r="AO26" s="298">
        <f t="shared" si="9"/>
        <v>0.5</v>
      </c>
      <c r="AP26" s="298">
        <f t="shared" si="10"/>
        <v>0.5</v>
      </c>
      <c r="AQ26" s="298">
        <f t="shared" si="11"/>
        <v>520</v>
      </c>
      <c r="AR26" s="298">
        <f t="shared" si="12"/>
        <v>0</v>
      </c>
      <c r="AS26" s="298">
        <f t="shared" si="12"/>
        <v>0</v>
      </c>
      <c r="AT26" s="299">
        <f t="shared" si="14"/>
        <v>0</v>
      </c>
      <c r="BL26" s="3">
        <v>65</v>
      </c>
      <c r="BP26" s="3">
        <v>90</v>
      </c>
      <c r="BQ26" s="3">
        <v>10</v>
      </c>
    </row>
    <row r="27" spans="1:69" ht="24.75" customHeight="1">
      <c r="A27" s="54">
        <v>22</v>
      </c>
      <c r="B27" s="380"/>
      <c r="C27" s="261">
        <f>MODULES!C27</f>
        <v>2</v>
      </c>
      <c r="D27" s="69"/>
      <c r="E27" s="300">
        <v>6</v>
      </c>
      <c r="F27" s="301" t="s">
        <v>262</v>
      </c>
      <c r="G27" s="300">
        <v>2</v>
      </c>
      <c r="H27" s="302">
        <f t="shared" si="15"/>
        <v>3</v>
      </c>
      <c r="I27" s="300">
        <v>1</v>
      </c>
      <c r="J27" s="300">
        <v>20</v>
      </c>
      <c r="K27" s="302">
        <f t="shared" si="0"/>
        <v>20</v>
      </c>
      <c r="L27" s="303"/>
      <c r="M27" s="304" t="s">
        <v>258</v>
      </c>
      <c r="N27" s="304" t="s">
        <v>306</v>
      </c>
      <c r="O27" s="300">
        <v>2</v>
      </c>
      <c r="P27" s="300">
        <v>0</v>
      </c>
      <c r="Q27" s="303"/>
      <c r="R27" s="305">
        <v>0</v>
      </c>
      <c r="S27" s="305">
        <v>2</v>
      </c>
      <c r="T27" s="305" t="s">
        <v>268</v>
      </c>
      <c r="U27" s="306"/>
      <c r="V27" s="300"/>
      <c r="W27" s="300"/>
      <c r="X27" s="302">
        <f t="shared" si="13"/>
        <v>0</v>
      </c>
      <c r="Y27" s="302">
        <f t="shared" si="1"/>
        <v>240</v>
      </c>
      <c r="Z27" s="300"/>
      <c r="AA27" s="306"/>
      <c r="AB27" s="253">
        <f t="shared" si="2"/>
        <v>1190</v>
      </c>
      <c r="AC27" s="306"/>
      <c r="AD27" s="307">
        <f t="shared" si="3"/>
        <v>6</v>
      </c>
      <c r="AE27" s="307">
        <f>(IF(H27=3,0,IF(H27=6,1,IF(H27=9,1,IF(H27=12,2))))*K27)*G27*(IF(N27="Présentiel",1,IF(N27="Hybride",0.5,IF(N27="A distance",0))))*(IF(LEFT(F27,1)="3",0,1))*(IF(LEFT(DISPOSITIFS!Y27,8)="CONCOURS",0,1))*(IF(M27="FIL / Tutorat",0,1))</f>
        <v>0</v>
      </c>
      <c r="AF27" s="307">
        <f t="shared" si="4"/>
        <v>4</v>
      </c>
      <c r="AG27" s="307">
        <f t="shared" si="5"/>
        <v>0</v>
      </c>
      <c r="AH27" s="307">
        <f t="shared" si="6"/>
        <v>0</v>
      </c>
      <c r="AI27" s="307">
        <f>(AE27+AF27+AG27+AH27)*BP6</f>
        <v>70</v>
      </c>
      <c r="AJ27" s="307">
        <f>(IF(M27="Bassin",(ROUNDDOWN(O27*0.2,0.1)+P27),IF(M27="Académique",((ROUNDDOWN(O27*0.3,0.1)+P27)))*(IF(N27="Présentiel",1,IF(N27="Hybride",0.5,IF(N27="A distance",0))))))*(G27*H27/6)*(IF(LEFT(DISPOSITIFS!Y27,8)="CONCOURS",0,1))*(IF(M27="FIL / Tutorat",0,1))</f>
        <v>0</v>
      </c>
      <c r="AK27" s="307">
        <f t="shared" si="7"/>
        <v>2</v>
      </c>
      <c r="AL27" s="307">
        <f>(AJ27+AK27)*BP7</f>
        <v>140</v>
      </c>
      <c r="AM27" s="307">
        <f>(IF(M27="Bassin",(K27-O27-P27),IF(M27="Académique",K27-O27-P27)))*(IF(N27="Présentiel",1,IF(N27="Hybride",0.5,IF(N27="A distance",0))))*(IF(LEFT(F27,1)="3",2,1))*G27*(IF(LEFT(DISPOSITIFS!Y27,8)="CONCOURS",0,1))*(IF(M27="FIL / Tutorat",0,1))</f>
        <v>36</v>
      </c>
      <c r="AN27" s="307">
        <f t="shared" si="8"/>
        <v>2</v>
      </c>
      <c r="AO27" s="307">
        <f t="shared" si="9"/>
        <v>2</v>
      </c>
      <c r="AP27" s="307">
        <f t="shared" si="10"/>
        <v>2</v>
      </c>
      <c r="AQ27" s="307">
        <f t="shared" si="11"/>
        <v>740</v>
      </c>
      <c r="AR27" s="307">
        <f t="shared" si="12"/>
        <v>0</v>
      </c>
      <c r="AS27" s="307">
        <f t="shared" si="12"/>
        <v>0</v>
      </c>
      <c r="AT27" s="308">
        <f t="shared" si="14"/>
        <v>0</v>
      </c>
      <c r="BL27" s="3">
        <v>65</v>
      </c>
      <c r="BP27" s="3">
        <v>90</v>
      </c>
      <c r="BQ27" s="3">
        <v>10</v>
      </c>
    </row>
    <row r="28" spans="1:69" ht="24.75" customHeight="1">
      <c r="A28" s="54">
        <v>23</v>
      </c>
      <c r="B28" s="380"/>
      <c r="C28" s="261">
        <f>MODULES!C28</f>
        <v>3</v>
      </c>
      <c r="D28" s="69"/>
      <c r="E28" s="300">
        <v>6</v>
      </c>
      <c r="F28" s="301" t="s">
        <v>262</v>
      </c>
      <c r="G28" s="300">
        <v>1</v>
      </c>
      <c r="H28" s="302">
        <f t="shared" si="15"/>
        <v>6</v>
      </c>
      <c r="I28" s="300">
        <v>2</v>
      </c>
      <c r="J28" s="300">
        <v>30</v>
      </c>
      <c r="K28" s="302">
        <f t="shared" si="0"/>
        <v>60</v>
      </c>
      <c r="L28" s="309"/>
      <c r="M28" s="304" t="s">
        <v>258</v>
      </c>
      <c r="N28" s="304" t="s">
        <v>308</v>
      </c>
      <c r="O28" s="300">
        <v>3</v>
      </c>
      <c r="P28" s="300">
        <v>0</v>
      </c>
      <c r="Q28" s="309"/>
      <c r="R28" s="305">
        <v>0</v>
      </c>
      <c r="S28" s="305">
        <v>0</v>
      </c>
      <c r="T28" s="305" t="s">
        <v>268</v>
      </c>
      <c r="U28" s="306"/>
      <c r="V28" s="300"/>
      <c r="W28" s="300"/>
      <c r="X28" s="302">
        <f t="shared" si="13"/>
        <v>0</v>
      </c>
      <c r="Y28" s="302">
        <v>400</v>
      </c>
      <c r="Z28" s="300"/>
      <c r="AA28" s="306"/>
      <c r="AB28" s="253">
        <f t="shared" si="2"/>
        <v>1362.5</v>
      </c>
      <c r="AC28" s="306"/>
      <c r="AD28" s="307">
        <f t="shared" si="3"/>
        <v>0</v>
      </c>
      <c r="AE28" s="307">
        <f>(IF(H28=3,0,IF(H28=6,1,IF(H28=9,1,IF(H28=12,2))))*K28)*G28*(IF(N28="Présentiel",1,IF(N28="Hybride",0.5,IF(N28="A distance",0))))*(IF(LEFT(F28,1)="3",0,1))*(IF(LEFT(DISPOSITIFS!Y28,8)="CONCOURS",0,1))*(IF(M28="FIL / Tutorat",0,1))</f>
        <v>30</v>
      </c>
      <c r="AF28" s="307">
        <f t="shared" si="4"/>
        <v>0</v>
      </c>
      <c r="AG28" s="307">
        <f t="shared" si="5"/>
        <v>1</v>
      </c>
      <c r="AH28" s="307">
        <f t="shared" si="6"/>
        <v>0</v>
      </c>
      <c r="AI28" s="307">
        <f>(AE28+AF28+AG28+AH28)*BP6</f>
        <v>542.5</v>
      </c>
      <c r="AJ28" s="307">
        <f>(IF(M28="Bassin",(ROUNDDOWN(O28*0.2,0.1)+P28),IF(M28="Académique",((ROUNDDOWN(O28*0.3,0.1)+P28)))*(IF(N28="Présentiel",1,IF(N28="Hybride",0.5,IF(N28="A distance",0))))))*(G28*H28/6)*(IF(LEFT(DISPOSITIFS!Y28,8)="CONCOURS",0,1))*(IF(M28="FIL / Tutorat",0,1))</f>
        <v>0</v>
      </c>
      <c r="AK28" s="307">
        <f t="shared" si="7"/>
        <v>0</v>
      </c>
      <c r="AL28" s="307">
        <f>(AJ28+AK28)*BP7</f>
        <v>0</v>
      </c>
      <c r="AM28" s="307">
        <f>(IF(M28="Bassin",(K28-O28-P28),IF(M28="Académique",K28-O28-P28)))*(IF(N28="Présentiel",1,IF(N28="Hybride",0.5,IF(N28="A distance",0))))*(IF(LEFT(F28,1)="3",2,1))*G28*(IF(LEFT(DISPOSITIFS!Y28,8)="CONCOURS",0,1))*(IF(M28="FIL / Tutorat",0,1))</f>
        <v>28.5</v>
      </c>
      <c r="AN28" s="307">
        <f t="shared" si="8"/>
        <v>1.5</v>
      </c>
      <c r="AO28" s="307">
        <f t="shared" si="9"/>
        <v>0</v>
      </c>
      <c r="AP28" s="307">
        <f t="shared" si="10"/>
        <v>0</v>
      </c>
      <c r="AQ28" s="307">
        <f t="shared" si="11"/>
        <v>420</v>
      </c>
      <c r="AR28" s="307">
        <f t="shared" si="12"/>
        <v>0</v>
      </c>
      <c r="AS28" s="307">
        <f t="shared" si="12"/>
        <v>0</v>
      </c>
      <c r="AT28" s="308">
        <f t="shared" si="14"/>
        <v>0</v>
      </c>
      <c r="BL28" s="3">
        <v>65</v>
      </c>
      <c r="BP28" s="3">
        <v>90</v>
      </c>
      <c r="BQ28" s="3">
        <v>10</v>
      </c>
    </row>
    <row r="29" spans="1:69" ht="24.75" customHeight="1">
      <c r="A29" s="54">
        <v>24</v>
      </c>
      <c r="B29" s="381"/>
      <c r="C29" s="261">
        <f>MODULES!C29</f>
        <v>0</v>
      </c>
      <c r="D29" s="69"/>
      <c r="E29" s="310"/>
      <c r="F29" s="311"/>
      <c r="G29" s="310"/>
      <c r="H29" s="312">
        <f t="shared" si="15"/>
        <v>0</v>
      </c>
      <c r="I29" s="310"/>
      <c r="J29" s="310"/>
      <c r="K29" s="312">
        <f t="shared" si="0"/>
        <v>0</v>
      </c>
      <c r="L29" s="313"/>
      <c r="M29" s="314"/>
      <c r="N29" s="314"/>
      <c r="O29" s="310"/>
      <c r="P29" s="310"/>
      <c r="Q29" s="313"/>
      <c r="R29" s="315"/>
      <c r="S29" s="315"/>
      <c r="T29" s="315"/>
      <c r="U29" s="316"/>
      <c r="V29" s="310"/>
      <c r="W29" s="310"/>
      <c r="X29" s="312">
        <f t="shared" si="13"/>
        <v>0</v>
      </c>
      <c r="Y29" s="312">
        <f t="shared" si="1"/>
        <v>0</v>
      </c>
      <c r="Z29" s="310"/>
      <c r="AA29" s="316"/>
      <c r="AB29" s="253">
        <f t="shared" si="2"/>
        <v>0</v>
      </c>
      <c r="AC29" s="316"/>
      <c r="AD29" s="317">
        <f t="shared" si="3"/>
        <v>0</v>
      </c>
      <c r="AE29" s="317">
        <f>(IF(H29=3,0,IF(H29=6,1,IF(H29=9,1,IF(H29=12,2))))*K29)*G29*(IF(N29="Présentiel",1,IF(N29="Hybride",0.5,IF(N29="A distance",0))))*(IF(LEFT(F29,1)="3",0,1))*(IF(LEFT(DISPOSITIFS!Y29,8)="CONCOURS",0,1))*(IF(M29="FIL / Tutorat",0,1))</f>
        <v>0</v>
      </c>
      <c r="AF29" s="317">
        <f t="shared" si="4"/>
        <v>0</v>
      </c>
      <c r="AG29" s="317">
        <f t="shared" si="5"/>
        <v>0</v>
      </c>
      <c r="AH29" s="317">
        <f t="shared" si="6"/>
        <v>0</v>
      </c>
      <c r="AI29" s="317">
        <f>(AE29+AF29+AG29+AH29)*(BP6)</f>
        <v>0</v>
      </c>
      <c r="AJ29" s="317">
        <f>(IF(M29="Bassin",(ROUNDDOWN(O29*0.2,0.1)+P29),IF(M29="Académique",((ROUNDDOWN(O29*0.3,0.1)+P29)))*(IF(N29="Présentiel",1,IF(N29="Hybride",0.5,IF(N29="A distance",0))))))*(G29*H29/6)*(IF(LEFT(DISPOSITIFS!Y29,8)="CONCOURS",0,1))*(IF(M29="FIL / Tutorat",0,1))</f>
        <v>0</v>
      </c>
      <c r="AK29" s="317">
        <f t="shared" si="7"/>
        <v>0</v>
      </c>
      <c r="AL29" s="317">
        <f>(AJ29+AK29)*BP7</f>
        <v>0</v>
      </c>
      <c r="AM29" s="317">
        <f>(IF(M29="Bassin",(K29-O29-P29),IF(M29="Académique",K29-O29-P29)))*(IF(N29="Présentiel",1,IF(N29="Hybride",0.5,IF(N29="A distance",0))))*(IF(LEFT(F29,1)="3",2,1))*G29*(IF(LEFT(DISPOSITIFS!Y29,8)="CONCOURS",0,1))*(IF(M29="FIL / Tutorat",0,1))</f>
        <v>0</v>
      </c>
      <c r="AN29" s="317">
        <f t="shared" si="8"/>
        <v>0</v>
      </c>
      <c r="AO29" s="317">
        <f t="shared" si="9"/>
        <v>0</v>
      </c>
      <c r="AP29" s="317">
        <f t="shared" si="10"/>
        <v>0</v>
      </c>
      <c r="AQ29" s="317">
        <f t="shared" si="11"/>
        <v>0</v>
      </c>
      <c r="AR29" s="317">
        <f t="shared" si="12"/>
        <v>0</v>
      </c>
      <c r="AS29" s="317">
        <f t="shared" si="12"/>
        <v>0</v>
      </c>
      <c r="AT29" s="318">
        <f t="shared" si="14"/>
        <v>0</v>
      </c>
      <c r="BL29" s="3">
        <v>65</v>
      </c>
      <c r="BP29" s="3">
        <v>90</v>
      </c>
      <c r="BQ29" s="3">
        <v>10</v>
      </c>
    </row>
    <row r="30" spans="1:69" ht="24.75" customHeight="1">
      <c r="A30" s="54">
        <v>25</v>
      </c>
      <c r="B30" s="379" t="str">
        <f>MODULES!B30</f>
        <v>7=DISPOSITIFS!B12</v>
      </c>
      <c r="C30" s="261">
        <f>MODULES!C30</f>
        <v>1</v>
      </c>
      <c r="D30" s="69"/>
      <c r="E30" s="262">
        <v>6</v>
      </c>
      <c r="F30" s="263" t="s">
        <v>261</v>
      </c>
      <c r="G30" s="262">
        <v>2</v>
      </c>
      <c r="H30" s="264">
        <f t="shared" si="15"/>
        <v>3</v>
      </c>
      <c r="I30" s="262">
        <v>1</v>
      </c>
      <c r="J30" s="262">
        <v>10</v>
      </c>
      <c r="K30" s="264">
        <f t="shared" si="0"/>
        <v>10</v>
      </c>
      <c r="L30" s="265"/>
      <c r="M30" s="266" t="s">
        <v>259</v>
      </c>
      <c r="N30" s="266" t="s">
        <v>308</v>
      </c>
      <c r="O30" s="262">
        <v>4</v>
      </c>
      <c r="P30" s="262">
        <v>0</v>
      </c>
      <c r="Q30" s="265"/>
      <c r="R30" s="267">
        <v>0</v>
      </c>
      <c r="S30" s="267">
        <v>2</v>
      </c>
      <c r="T30" s="267" t="s">
        <v>267</v>
      </c>
      <c r="U30" s="265"/>
      <c r="V30" s="262"/>
      <c r="W30" s="262"/>
      <c r="X30" s="268">
        <f t="shared" si="13"/>
        <v>0</v>
      </c>
      <c r="Y30" s="264">
        <f t="shared" si="1"/>
        <v>240</v>
      </c>
      <c r="Z30" s="262"/>
      <c r="AA30" s="265"/>
      <c r="AB30" s="253">
        <f t="shared" si="2"/>
        <v>663.75</v>
      </c>
      <c r="AC30" s="265"/>
      <c r="AD30" s="269">
        <f t="shared" si="3"/>
        <v>6</v>
      </c>
      <c r="AE30" s="269">
        <f>(IF(H30=3,0,IF(H30=6,1,IF(H30=9,1,IF(H30=12,2))))*K30)*G30*(IF(N30="Présentiel",1,IF(N30="Hybride",0.5,IF(N30="A distance",0))))*(IF(LEFT(F30,1)="3",0,1))*(IF(LEFT(DISPOSITIFS!Y30,8)="CONCOURS",0,1))*(IF(M30="FIL / Tutorat",0,1))</f>
        <v>0</v>
      </c>
      <c r="AF30" s="269">
        <f t="shared" si="4"/>
        <v>2</v>
      </c>
      <c r="AG30" s="269">
        <f t="shared" si="5"/>
        <v>0.5</v>
      </c>
      <c r="AH30" s="269">
        <f t="shared" si="6"/>
        <v>0</v>
      </c>
      <c r="AI30" s="269">
        <f>(AE30+AF30+AG30+AH30)*(BP6)</f>
        <v>43.75</v>
      </c>
      <c r="AJ30" s="269">
        <f>(IF(M30="Bassin",(ROUNDDOWN(O30*0.2,0.1)+P30),IF(M30="Académique",((ROUNDDOWN(O30*0.3,0.1)+P30)))*(IF(N30="Présentiel",1,IF(N30="Hybride",0.5,IF(N30="A distance",0))))))*(G30*H30/6)*(IF(LEFT(DISPOSITIFS!Y30,8)="CONCOURS",0,1))*(IF(M30="FIL / Tutorat",0,1))</f>
        <v>0.5</v>
      </c>
      <c r="AK30" s="269">
        <f t="shared" si="7"/>
        <v>0</v>
      </c>
      <c r="AL30" s="269">
        <f>(AJ30+AK30)*BP7</f>
        <v>35</v>
      </c>
      <c r="AM30" s="269">
        <f>(IF(M30="Bassin",(K30-O30-P30),IF(M30="Académique",K30-O30-P30)))*(IF(N30="Présentiel",1,IF(N30="Hybride",0.5,IF(N30="A distance",0))))*(IF(LEFT(F30,1)="3",2,1))*G30*(IF(LEFT(DISPOSITIFS!Y30,8)="CONCOURS",0,1))*(IF(M30="FIL / Tutorat",0,1))</f>
        <v>12</v>
      </c>
      <c r="AN30" s="269">
        <f t="shared" si="8"/>
        <v>2.5</v>
      </c>
      <c r="AO30" s="269">
        <f t="shared" si="9"/>
        <v>0</v>
      </c>
      <c r="AP30" s="269">
        <f t="shared" si="10"/>
        <v>0</v>
      </c>
      <c r="AQ30" s="269">
        <f t="shared" si="11"/>
        <v>345</v>
      </c>
      <c r="AR30" s="269">
        <f t="shared" si="12"/>
        <v>0</v>
      </c>
      <c r="AS30" s="269">
        <f t="shared" si="12"/>
        <v>0</v>
      </c>
      <c r="AT30" s="270">
        <f t="shared" si="14"/>
        <v>0</v>
      </c>
      <c r="BL30" s="3">
        <v>65</v>
      </c>
      <c r="BP30" s="3">
        <v>90</v>
      </c>
      <c r="BQ30" s="3">
        <v>10</v>
      </c>
    </row>
    <row r="31" spans="1:69" ht="24.75" customHeight="1">
      <c r="A31" s="54">
        <v>26</v>
      </c>
      <c r="B31" s="380"/>
      <c r="C31" s="261">
        <f>MODULES!C31</f>
        <v>2</v>
      </c>
      <c r="D31" s="69"/>
      <c r="E31" s="271">
        <v>18</v>
      </c>
      <c r="F31" s="272" t="s">
        <v>261</v>
      </c>
      <c r="G31" s="271">
        <v>6</v>
      </c>
      <c r="H31" s="273">
        <f t="shared" si="15"/>
        <v>3</v>
      </c>
      <c r="I31" s="271">
        <v>1</v>
      </c>
      <c r="J31" s="271">
        <v>8</v>
      </c>
      <c r="K31" s="273">
        <f t="shared" si="0"/>
        <v>8</v>
      </c>
      <c r="L31" s="274"/>
      <c r="M31" s="275" t="s">
        <v>259</v>
      </c>
      <c r="N31" s="275" t="s">
        <v>308</v>
      </c>
      <c r="O31" s="271">
        <v>2</v>
      </c>
      <c r="P31" s="271">
        <v>0</v>
      </c>
      <c r="Q31" s="274"/>
      <c r="R31" s="276">
        <v>0</v>
      </c>
      <c r="S31" s="276">
        <v>2</v>
      </c>
      <c r="T31" s="276" t="s">
        <v>267</v>
      </c>
      <c r="U31" s="274"/>
      <c r="V31" s="271"/>
      <c r="W31" s="271"/>
      <c r="X31" s="277">
        <f t="shared" si="13"/>
        <v>0</v>
      </c>
      <c r="Y31" s="273">
        <f t="shared" si="1"/>
        <v>720</v>
      </c>
      <c r="Z31" s="271"/>
      <c r="AA31" s="274"/>
      <c r="AB31" s="253">
        <f t="shared" si="2"/>
        <v>1391.25</v>
      </c>
      <c r="AC31" s="274"/>
      <c r="AD31" s="278">
        <f t="shared" si="3"/>
        <v>18</v>
      </c>
      <c r="AE31" s="278">
        <f>(IF(H31=3,0,IF(H31=6,1,IF(H31=9,1,IF(H31=12,2))))*K31)*G31*(IF(N31="Présentiel",1,IF(N31="Hybride",0.5,IF(N31="A distance",0))))*(IF(LEFT(F31,1)="3",0,1))*(IF(LEFT(DISPOSITIFS!Y31,8)="CONCOURS",0,1))*(IF(M31="FIL / Tutorat",0,1))</f>
        <v>0</v>
      </c>
      <c r="AF31" s="278">
        <f t="shared" si="4"/>
        <v>6</v>
      </c>
      <c r="AG31" s="278">
        <f t="shared" si="5"/>
        <v>1.5</v>
      </c>
      <c r="AH31" s="278">
        <f t="shared" si="6"/>
        <v>0</v>
      </c>
      <c r="AI31" s="278">
        <f>(AE31+AF31+AG31+AH31)*(BP6)</f>
        <v>131.25</v>
      </c>
      <c r="AJ31" s="278">
        <f>(IF(M31="Bassin",(ROUNDDOWN(O31*0.2,0.1)+P31),IF(M31="Académique",((ROUNDDOWN(O31*0.3,0.1)+P31)))*(IF(N31="Présentiel",1,IF(N31="Hybride",0.5,IF(N31="A distance",0))))))*(G31*H31/6)*(IF(LEFT(DISPOSITIFS!Y31,8)="CONCOURS",0,1))*(IF(M31="FIL / Tutorat",0,1))</f>
        <v>0</v>
      </c>
      <c r="AK31" s="278">
        <f t="shared" si="7"/>
        <v>0</v>
      </c>
      <c r="AL31" s="278">
        <f>(AJ31+AK31)*BP7</f>
        <v>0</v>
      </c>
      <c r="AM31" s="278">
        <f>(IF(M31="Bassin",(K31-O31-P31),IF(M31="Académique",K31-O31-P31)))*(IF(N31="Présentiel",1,IF(N31="Hybride",0.5,IF(N31="A distance",0))))*(IF(LEFT(F31,1)="3",2,1))*G31*(IF(LEFT(DISPOSITIFS!Y31,8)="CONCOURS",0,1))*(IF(M31="FIL / Tutorat",0,1))</f>
        <v>36</v>
      </c>
      <c r="AN31" s="278">
        <f t="shared" si="8"/>
        <v>2</v>
      </c>
      <c r="AO31" s="278">
        <f t="shared" si="9"/>
        <v>0</v>
      </c>
      <c r="AP31" s="278">
        <f t="shared" si="10"/>
        <v>0</v>
      </c>
      <c r="AQ31" s="278">
        <f t="shared" si="11"/>
        <v>540</v>
      </c>
      <c r="AR31" s="278">
        <f t="shared" si="12"/>
        <v>0</v>
      </c>
      <c r="AS31" s="278">
        <f t="shared" si="12"/>
        <v>0</v>
      </c>
      <c r="AT31" s="279">
        <f t="shared" si="14"/>
        <v>0</v>
      </c>
      <c r="BL31" s="3">
        <v>65</v>
      </c>
      <c r="BP31" s="3">
        <v>90</v>
      </c>
      <c r="BQ31" s="3">
        <v>10</v>
      </c>
    </row>
    <row r="32" spans="1:69" ht="24.75" customHeight="1">
      <c r="A32" s="54">
        <v>27</v>
      </c>
      <c r="B32" s="380"/>
      <c r="C32" s="261">
        <f>MODULES!C32</f>
        <v>3</v>
      </c>
      <c r="D32" s="69"/>
      <c r="E32" s="271">
        <v>18</v>
      </c>
      <c r="F32" s="272" t="s">
        <v>261</v>
      </c>
      <c r="G32" s="271">
        <v>6</v>
      </c>
      <c r="H32" s="273">
        <f t="shared" si="15"/>
        <v>3</v>
      </c>
      <c r="I32" s="271">
        <v>1</v>
      </c>
      <c r="J32" s="271">
        <v>8</v>
      </c>
      <c r="K32" s="273">
        <f t="shared" si="0"/>
        <v>8</v>
      </c>
      <c r="L32" s="280"/>
      <c r="M32" s="275" t="s">
        <v>259</v>
      </c>
      <c r="N32" s="275" t="s">
        <v>308</v>
      </c>
      <c r="O32" s="271">
        <v>2</v>
      </c>
      <c r="P32" s="271">
        <v>0</v>
      </c>
      <c r="Q32" s="280"/>
      <c r="R32" s="276">
        <v>0</v>
      </c>
      <c r="S32" s="276">
        <v>2</v>
      </c>
      <c r="T32" s="276" t="s">
        <v>267</v>
      </c>
      <c r="U32" s="274"/>
      <c r="V32" s="271"/>
      <c r="W32" s="271"/>
      <c r="X32" s="277">
        <f t="shared" si="13"/>
        <v>0</v>
      </c>
      <c r="Y32" s="273">
        <f t="shared" si="1"/>
        <v>720</v>
      </c>
      <c r="Z32" s="271"/>
      <c r="AA32" s="274"/>
      <c r="AB32" s="253">
        <f t="shared" si="2"/>
        <v>1391.25</v>
      </c>
      <c r="AC32" s="274"/>
      <c r="AD32" s="278">
        <f t="shared" si="3"/>
        <v>18</v>
      </c>
      <c r="AE32" s="278">
        <f>(IF(H32=3,0,IF(H32=6,1,IF(H32=9,1,IF(H32=12,2))))*K32)*G32*(IF(N32="Présentiel",1,IF(N32="Hybride",0.5,IF(N32="A distance",0))))*(IF(LEFT(F32,1)="3",0,1))*(IF(LEFT(DISPOSITIFS!Y32,8)="CONCOURS",0,1))*(IF(M32="FIL / Tutorat",0,1))</f>
        <v>0</v>
      </c>
      <c r="AF32" s="278">
        <f t="shared" si="4"/>
        <v>6</v>
      </c>
      <c r="AG32" s="278">
        <f t="shared" si="5"/>
        <v>1.5</v>
      </c>
      <c r="AH32" s="278">
        <f t="shared" si="6"/>
        <v>0</v>
      </c>
      <c r="AI32" s="278">
        <f>(AE32+AF32+AG32+AH32)*BP6</f>
        <v>131.25</v>
      </c>
      <c r="AJ32" s="278">
        <f>(IF(M32="Bassin",(ROUNDDOWN(O32*0.2,0.1)+P32),IF(M32="Académique",((ROUNDDOWN(O32*0.3,0.1)+P32)))*(IF(N32="Présentiel",1,IF(N32="Hybride",0.5,IF(N32="A distance",0))))))*(G32*H32/6)*(IF(LEFT(DISPOSITIFS!Y32,8)="CONCOURS",0,1))*(IF(M32="FIL / Tutorat",0,1))</f>
        <v>0</v>
      </c>
      <c r="AK32" s="278">
        <f t="shared" si="7"/>
        <v>0</v>
      </c>
      <c r="AL32" s="278">
        <f>(AJ32+AK32)*BP7</f>
        <v>0</v>
      </c>
      <c r="AM32" s="278">
        <f>(IF(M32="Bassin",(K32-O32-P32),IF(M32="Académique",K32-O32-P32)))*(IF(N32="Présentiel",1,IF(N32="Hybride",0.5,IF(N32="A distance",0))))*(IF(LEFT(F32,1)="3",2,1))*G32*(IF(LEFT(DISPOSITIFS!Y32,8)="CONCOURS",0,1))*(IF(M32="FIL / Tutorat",0,1))</f>
        <v>36</v>
      </c>
      <c r="AN32" s="278">
        <f t="shared" si="8"/>
        <v>2</v>
      </c>
      <c r="AO32" s="278">
        <f t="shared" si="9"/>
        <v>0</v>
      </c>
      <c r="AP32" s="278">
        <f t="shared" si="10"/>
        <v>0</v>
      </c>
      <c r="AQ32" s="278">
        <f t="shared" si="11"/>
        <v>540</v>
      </c>
      <c r="AR32" s="278">
        <f t="shared" si="12"/>
        <v>0</v>
      </c>
      <c r="AS32" s="278">
        <f t="shared" si="12"/>
        <v>0</v>
      </c>
      <c r="AT32" s="279">
        <f t="shared" si="14"/>
        <v>0</v>
      </c>
      <c r="BL32" s="3">
        <v>65</v>
      </c>
      <c r="BP32" s="3">
        <v>90</v>
      </c>
      <c r="BQ32" s="3">
        <v>10</v>
      </c>
    </row>
    <row r="33" spans="1:69" ht="24.75" customHeight="1">
      <c r="A33" s="54">
        <v>28</v>
      </c>
      <c r="B33" s="381"/>
      <c r="C33" s="261">
        <f>MODULES!C33</f>
        <v>0</v>
      </c>
      <c r="D33" s="69"/>
      <c r="E33" s="281"/>
      <c r="F33" s="282"/>
      <c r="G33" s="281"/>
      <c r="H33" s="283">
        <f t="shared" si="15"/>
        <v>0</v>
      </c>
      <c r="I33" s="281"/>
      <c r="J33" s="281"/>
      <c r="K33" s="283">
        <f t="shared" si="0"/>
        <v>0</v>
      </c>
      <c r="L33" s="284"/>
      <c r="M33" s="285"/>
      <c r="N33" s="285"/>
      <c r="O33" s="281"/>
      <c r="P33" s="281"/>
      <c r="Q33" s="284"/>
      <c r="R33" s="286"/>
      <c r="S33" s="286"/>
      <c r="T33" s="286"/>
      <c r="U33" s="287"/>
      <c r="V33" s="281"/>
      <c r="W33" s="281"/>
      <c r="X33" s="288">
        <f t="shared" si="13"/>
        <v>0</v>
      </c>
      <c r="Y33" s="283">
        <f t="shared" si="1"/>
        <v>0</v>
      </c>
      <c r="Z33" s="281"/>
      <c r="AA33" s="287"/>
      <c r="AB33" s="253">
        <f t="shared" si="2"/>
        <v>0</v>
      </c>
      <c r="AC33" s="287"/>
      <c r="AD33" s="289">
        <f t="shared" si="3"/>
        <v>0</v>
      </c>
      <c r="AE33" s="289">
        <f>(IF(H33=3,0,IF(H33=6,1,IF(H33=9,1,IF(H33=12,2))))*K33)*G33*(IF(N33="Présentiel",1,IF(N33="Hybride",0.5,IF(N33="A distance",0))))*(IF(LEFT(F33,1)="3",0,1))*(IF(LEFT(DISPOSITIFS!Y33,8)="CONCOURS",0,1))*(IF(M33="FIL / Tutorat",0,1))</f>
        <v>0</v>
      </c>
      <c r="AF33" s="289">
        <f t="shared" si="4"/>
        <v>0</v>
      </c>
      <c r="AG33" s="289">
        <f t="shared" si="5"/>
        <v>0</v>
      </c>
      <c r="AH33" s="289">
        <f t="shared" si="6"/>
        <v>0</v>
      </c>
      <c r="AI33" s="289">
        <f>(AE33+AF33+AG33+AH33)*BP6</f>
        <v>0</v>
      </c>
      <c r="AJ33" s="289">
        <f>(IF(M33="Bassin",(ROUNDDOWN(O33*0.2,0.1)+P33),IF(M33="Académique",((ROUNDDOWN(O33*0.3,0.1)+P33)))*(IF(N33="Présentiel",1,IF(N33="Hybride",0.5,IF(N33="A distance",0))))))*(G33*H33/6)*(IF(LEFT(DISPOSITIFS!Y33,8)="CONCOURS",0,1))*(IF(M33="FIL / Tutorat",0,1))</f>
        <v>0</v>
      </c>
      <c r="AK33" s="289">
        <f t="shared" si="7"/>
        <v>0</v>
      </c>
      <c r="AL33" s="289">
        <f>(AJ33+AK33)*BP7</f>
        <v>0</v>
      </c>
      <c r="AM33" s="289">
        <f>(IF(M33="Bassin",(K33-O33-P33),IF(M33="Académique",K33-O33-P33)))*(IF(N33="Présentiel",1,IF(N33="Hybride",0.5,IF(N33="A distance",0))))*(IF(LEFT(F33,1)="3",2,1))*G33*(IF(LEFT(DISPOSITIFS!Y33,8)="CONCOURS",0,1))*(IF(M33="FIL / Tutorat",0,1))</f>
        <v>0</v>
      </c>
      <c r="AN33" s="289">
        <f t="shared" si="8"/>
        <v>0</v>
      </c>
      <c r="AO33" s="289">
        <f t="shared" si="9"/>
        <v>0</v>
      </c>
      <c r="AP33" s="289">
        <f t="shared" si="10"/>
        <v>0</v>
      </c>
      <c r="AQ33" s="289">
        <f t="shared" si="11"/>
        <v>0</v>
      </c>
      <c r="AR33" s="289">
        <f t="shared" si="12"/>
        <v>0</v>
      </c>
      <c r="AS33" s="289">
        <f t="shared" si="12"/>
        <v>0</v>
      </c>
      <c r="AT33" s="290">
        <f t="shared" si="14"/>
        <v>0</v>
      </c>
      <c r="BL33" s="3">
        <v>65</v>
      </c>
      <c r="BP33" s="3">
        <v>90</v>
      </c>
      <c r="BQ33" s="3">
        <v>10</v>
      </c>
    </row>
    <row r="34" spans="1:69" ht="24.75" customHeight="1">
      <c r="A34" s="54">
        <v>29</v>
      </c>
      <c r="B34" s="379" t="str">
        <f>MODULES!B34</f>
        <v>8=DISPOSITIFS!B13</v>
      </c>
      <c r="C34" s="261">
        <f>MODULES!C34</f>
        <v>0</v>
      </c>
      <c r="D34" s="69"/>
      <c r="E34" s="291">
        <v>12</v>
      </c>
      <c r="F34" s="292" t="s">
        <v>261</v>
      </c>
      <c r="G34" s="291">
        <v>4</v>
      </c>
      <c r="H34" s="293">
        <f t="shared" si="15"/>
        <v>3</v>
      </c>
      <c r="I34" s="291">
        <v>2</v>
      </c>
      <c r="J34" s="291">
        <v>8</v>
      </c>
      <c r="K34" s="293">
        <f t="shared" si="0"/>
        <v>16</v>
      </c>
      <c r="L34" s="294"/>
      <c r="M34" s="295" t="s">
        <v>258</v>
      </c>
      <c r="N34" s="295" t="s">
        <v>308</v>
      </c>
      <c r="O34" s="291">
        <v>1</v>
      </c>
      <c r="P34" s="291">
        <v>0</v>
      </c>
      <c r="Q34" s="294"/>
      <c r="R34" s="296">
        <v>1</v>
      </c>
      <c r="S34" s="296">
        <v>0</v>
      </c>
      <c r="T34" s="296" t="s">
        <v>268</v>
      </c>
      <c r="U34" s="297"/>
      <c r="V34" s="291"/>
      <c r="W34" s="291"/>
      <c r="X34" s="293">
        <f t="shared" si="13"/>
        <v>0</v>
      </c>
      <c r="Y34" s="293">
        <f t="shared" si="1"/>
        <v>0</v>
      </c>
      <c r="Z34" s="291"/>
      <c r="AA34" s="297"/>
      <c r="AB34" s="253">
        <f t="shared" si="2"/>
        <v>765</v>
      </c>
      <c r="AC34" s="297"/>
      <c r="AD34" s="298">
        <f t="shared" si="3"/>
        <v>0</v>
      </c>
      <c r="AE34" s="298">
        <f>(IF(H34=3,0,IF(H34=6,1,IF(H34=9,1,IF(H34=12,2))))*K34)*G34*(IF(N34="Présentiel",1,IF(N34="Hybride",0.5,IF(N34="A distance",0))))*(IF(LEFT(F34,1)="3",0,1))*(IF(LEFT(DISPOSITIFS!Y34,8)="CONCOURS",0,1))*(IF(M34="FIL / Tutorat",0,1))</f>
        <v>0</v>
      </c>
      <c r="AF34" s="298">
        <f t="shared" si="4"/>
        <v>2</v>
      </c>
      <c r="AG34" s="298">
        <f t="shared" si="5"/>
        <v>0</v>
      </c>
      <c r="AH34" s="298">
        <f t="shared" si="6"/>
        <v>0</v>
      </c>
      <c r="AI34" s="298">
        <f>(AE34+AF34+AG34+AH34)*BP6</f>
        <v>35</v>
      </c>
      <c r="AJ34" s="298">
        <f>(IF(M34="Bassin",(ROUNDDOWN(O34*0.2,0.1)+P34),IF(M34="Académique",((ROUNDDOWN(O34*0.3,0.1)+P34)))*(IF(N34="Présentiel",1,IF(N34="Hybride",0.5,IF(N34="A distance",0))))))*(G34*H34/6)*(IF(LEFT(DISPOSITIFS!Y34,8)="CONCOURS",0,1))*(IF(M34="FIL / Tutorat",0,1))</f>
        <v>0</v>
      </c>
      <c r="AK34" s="298">
        <f t="shared" si="7"/>
        <v>0.5</v>
      </c>
      <c r="AL34" s="298">
        <f>(AJ34+AK34)*BP7</f>
        <v>35</v>
      </c>
      <c r="AM34" s="298">
        <f>(IF(M34="Bassin",(K34-O34-P34),IF(M34="Académique",K34-O34-P34)))*(IF(N34="Présentiel",1,IF(N34="Hybride",0.5,IF(N34="A distance",0))))*(IF(LEFT(F34,1)="3",2,1))*G34*(IF(LEFT(DISPOSITIFS!Y34,8)="CONCOURS",0,1))*(IF(M34="FIL / Tutorat",0,1))</f>
        <v>60</v>
      </c>
      <c r="AN34" s="298">
        <f t="shared" si="8"/>
        <v>0.5</v>
      </c>
      <c r="AO34" s="298">
        <f t="shared" si="9"/>
        <v>0.5</v>
      </c>
      <c r="AP34" s="298">
        <f t="shared" si="10"/>
        <v>0.5</v>
      </c>
      <c r="AQ34" s="298">
        <f t="shared" si="11"/>
        <v>695</v>
      </c>
      <c r="AR34" s="298">
        <f t="shared" si="12"/>
        <v>0</v>
      </c>
      <c r="AS34" s="298">
        <f t="shared" si="12"/>
        <v>0</v>
      </c>
      <c r="AT34" s="299">
        <f t="shared" si="14"/>
        <v>0</v>
      </c>
      <c r="BL34" s="3">
        <v>65</v>
      </c>
      <c r="BP34" s="3">
        <v>90</v>
      </c>
      <c r="BQ34" s="3">
        <v>10</v>
      </c>
    </row>
    <row r="35" spans="1:69" ht="24.75" customHeight="1">
      <c r="A35" s="54">
        <v>30</v>
      </c>
      <c r="B35" s="380"/>
      <c r="C35" s="261">
        <f>MODULES!C35</f>
        <v>0</v>
      </c>
      <c r="D35" s="69"/>
      <c r="E35" s="300">
        <v>3</v>
      </c>
      <c r="F35" s="301" t="s">
        <v>261</v>
      </c>
      <c r="G35" s="300">
        <v>1</v>
      </c>
      <c r="H35" s="302">
        <f t="shared" si="15"/>
        <v>3</v>
      </c>
      <c r="I35" s="300">
        <v>1</v>
      </c>
      <c r="J35" s="300">
        <v>15</v>
      </c>
      <c r="K35" s="302">
        <f t="shared" si="0"/>
        <v>15</v>
      </c>
      <c r="L35" s="303"/>
      <c r="M35" s="304" t="s">
        <v>259</v>
      </c>
      <c r="N35" s="304" t="s">
        <v>308</v>
      </c>
      <c r="O35" s="300">
        <v>5</v>
      </c>
      <c r="P35" s="300">
        <v>0</v>
      </c>
      <c r="Q35" s="303"/>
      <c r="R35" s="305">
        <v>1</v>
      </c>
      <c r="S35" s="305">
        <v>0</v>
      </c>
      <c r="T35" s="305" t="s">
        <v>267</v>
      </c>
      <c r="U35" s="306"/>
      <c r="V35" s="300"/>
      <c r="W35" s="300"/>
      <c r="X35" s="302">
        <f t="shared" si="13"/>
        <v>0</v>
      </c>
      <c r="Y35" s="302">
        <f t="shared" si="1"/>
        <v>0</v>
      </c>
      <c r="Z35" s="300"/>
      <c r="AA35" s="306"/>
      <c r="AB35" s="253">
        <f t="shared" si="2"/>
        <v>472.5</v>
      </c>
      <c r="AC35" s="306"/>
      <c r="AD35" s="307">
        <f t="shared" si="3"/>
        <v>0</v>
      </c>
      <c r="AE35" s="307">
        <f>(IF(H35=3,0,IF(H35=6,1,IF(H35=9,1,IF(H35=12,2))))*K35)*G35*(IF(N35="Présentiel",1,IF(N35="Hybride",0.5,IF(N35="A distance",0))))*(IF(LEFT(F35,1)="3",0,1))*(IF(LEFT(DISPOSITIFS!Y35,8)="CONCOURS",0,1))*(IF(M35="FIL / Tutorat",0,1))</f>
        <v>0</v>
      </c>
      <c r="AF35" s="307">
        <f t="shared" si="4"/>
        <v>0.5</v>
      </c>
      <c r="AG35" s="307">
        <f t="shared" si="5"/>
        <v>0.5</v>
      </c>
      <c r="AH35" s="307">
        <f t="shared" si="6"/>
        <v>0</v>
      </c>
      <c r="AI35" s="307">
        <f>(AE35+AF35+AG35+AH35)*BP6</f>
        <v>17.5</v>
      </c>
      <c r="AJ35" s="307">
        <f>(IF(M35="Bassin",(ROUNDDOWN(O35*0.2,0.1)+P35),IF(M35="Académique",((ROUNDDOWN(O35*0.3,0.1)+P35)))*(IF(N35="Présentiel",1,IF(N35="Hybride",0.5,IF(N35="A distance",0))))))*(G35*H35/6)*(IF(LEFT(DISPOSITIFS!Y35,8)="CONCOURS",0,1))*(IF(M35="FIL / Tutorat",0,1))</f>
        <v>0.25</v>
      </c>
      <c r="AK35" s="307">
        <f t="shared" si="7"/>
        <v>0</v>
      </c>
      <c r="AL35" s="307">
        <f>(AJ35+AK35)*BP7</f>
        <v>17.5</v>
      </c>
      <c r="AM35" s="307">
        <f>(IF(M35="Bassin",(K35-O35-P35),IF(M35="Académique",K35-O35-P35)))*(IF(N35="Présentiel",1,IF(N35="Hybride",0.5,IF(N35="A distance",0))))*(IF(LEFT(F35,1)="3",2,1))*G35*(IF(LEFT(DISPOSITIFS!Y35,8)="CONCOURS",0,1))*(IF(M35="FIL / Tutorat",0,1))</f>
        <v>10</v>
      </c>
      <c r="AN35" s="307">
        <f t="shared" si="8"/>
        <v>3.75</v>
      </c>
      <c r="AO35" s="307">
        <f t="shared" si="9"/>
        <v>0</v>
      </c>
      <c r="AP35" s="307">
        <f t="shared" si="10"/>
        <v>0</v>
      </c>
      <c r="AQ35" s="307">
        <f t="shared" si="11"/>
        <v>437.5</v>
      </c>
      <c r="AR35" s="307">
        <f t="shared" si="12"/>
        <v>0</v>
      </c>
      <c r="AS35" s="307">
        <f t="shared" si="12"/>
        <v>0</v>
      </c>
      <c r="AT35" s="308">
        <f t="shared" si="14"/>
        <v>0</v>
      </c>
      <c r="BL35" s="3">
        <v>65</v>
      </c>
      <c r="BP35" s="3">
        <v>90</v>
      </c>
      <c r="BQ35" s="3">
        <v>10</v>
      </c>
    </row>
    <row r="36" spans="1:69" ht="24.75" customHeight="1">
      <c r="A36" s="54">
        <v>31</v>
      </c>
      <c r="B36" s="380"/>
      <c r="C36" s="261">
        <f>MODULES!C36</f>
        <v>0</v>
      </c>
      <c r="D36" s="69"/>
      <c r="E36" s="300">
        <v>18</v>
      </c>
      <c r="F36" s="301" t="s">
        <v>262</v>
      </c>
      <c r="G36" s="300">
        <v>3</v>
      </c>
      <c r="H36" s="302">
        <f t="shared" si="15"/>
        <v>6</v>
      </c>
      <c r="I36" s="300">
        <v>1</v>
      </c>
      <c r="J36" s="300">
        <v>15</v>
      </c>
      <c r="K36" s="302">
        <f t="shared" si="0"/>
        <v>15</v>
      </c>
      <c r="L36" s="309"/>
      <c r="M36" s="304" t="s">
        <v>259</v>
      </c>
      <c r="N36" s="304" t="s">
        <v>308</v>
      </c>
      <c r="O36" s="300">
        <v>3</v>
      </c>
      <c r="P36" s="300">
        <v>0</v>
      </c>
      <c r="Q36" s="309"/>
      <c r="R36" s="305">
        <v>1</v>
      </c>
      <c r="S36" s="305">
        <v>1</v>
      </c>
      <c r="T36" s="305" t="s">
        <v>267</v>
      </c>
      <c r="U36" s="306"/>
      <c r="V36" s="300"/>
      <c r="W36" s="300"/>
      <c r="X36" s="302">
        <f t="shared" si="13"/>
        <v>0</v>
      </c>
      <c r="Y36" s="302">
        <f t="shared" si="1"/>
        <v>720</v>
      </c>
      <c r="Z36" s="300"/>
      <c r="AA36" s="306"/>
      <c r="AB36" s="253">
        <f t="shared" si="2"/>
        <v>1710</v>
      </c>
      <c r="AC36" s="306"/>
      <c r="AD36" s="307">
        <f t="shared" si="3"/>
        <v>18</v>
      </c>
      <c r="AE36" s="307">
        <f>(IF(H36=3,0,IF(H36=6,1,IF(H36=9,1,IF(H36=12,2))))*K36)*G36*(IF(N36="Présentiel",1,IF(N36="Hybride",0.5,IF(N36="A distance",0))))*(IF(LEFT(F36,1)="3",0,1))*(IF(LEFT(DISPOSITIFS!Y36,8)="CONCOURS",0,1))*(IF(M36="FIL / Tutorat",0,1))</f>
        <v>22.5</v>
      </c>
      <c r="AF36" s="307">
        <f t="shared" si="4"/>
        <v>3</v>
      </c>
      <c r="AG36" s="307">
        <f t="shared" si="5"/>
        <v>1.5</v>
      </c>
      <c r="AH36" s="307">
        <f t="shared" si="6"/>
        <v>0</v>
      </c>
      <c r="AI36" s="307">
        <f>(AE36+AF36+AG36+AH36)*BP6</f>
        <v>472.5</v>
      </c>
      <c r="AJ36" s="307">
        <f>(IF(M36="Bassin",(ROUNDDOWN(O36*0.2,0.1)+P36),IF(M36="Académique",((ROUNDDOWN(O36*0.3,0.1)+P36)))*(IF(N36="Présentiel",1,IF(N36="Hybride",0.5,IF(N36="A distance",0))))))*(G36*H36/6)*(IF(LEFT(DISPOSITIFS!Y36,8)="CONCOURS",0,1))*(IF(M36="FIL / Tutorat",0,1))</f>
        <v>0</v>
      </c>
      <c r="AK36" s="307">
        <f t="shared" si="7"/>
        <v>0</v>
      </c>
      <c r="AL36" s="307">
        <f>(AJ36+AK36)*BP7</f>
        <v>0</v>
      </c>
      <c r="AM36" s="307">
        <f>(IF(M36="Bassin",(K36-O36-P36),IF(M36="Académique",K36-O36-P36)))*(IF(N36="Présentiel",1,IF(N36="Hybride",0.5,IF(N36="A distance",0))))*(IF(LEFT(F36,1)="3",2,1))*G36*(IF(LEFT(DISPOSITIFS!Y36,8)="CONCOURS",0,1))*(IF(M36="FIL / Tutorat",0,1))</f>
        <v>18</v>
      </c>
      <c r="AN36" s="307">
        <f t="shared" si="8"/>
        <v>3.75</v>
      </c>
      <c r="AO36" s="307">
        <f t="shared" si="9"/>
        <v>0</v>
      </c>
      <c r="AP36" s="307">
        <f t="shared" si="10"/>
        <v>0</v>
      </c>
      <c r="AQ36" s="307">
        <f t="shared" si="11"/>
        <v>517.5</v>
      </c>
      <c r="AR36" s="307">
        <f t="shared" si="12"/>
        <v>0</v>
      </c>
      <c r="AS36" s="307">
        <f t="shared" si="12"/>
        <v>0</v>
      </c>
      <c r="AT36" s="308">
        <f t="shared" si="14"/>
        <v>0</v>
      </c>
      <c r="BL36" s="3">
        <v>65</v>
      </c>
      <c r="BP36" s="3">
        <v>90</v>
      </c>
      <c r="BQ36" s="3">
        <v>10</v>
      </c>
    </row>
    <row r="37" spans="1:69" ht="24.75" customHeight="1">
      <c r="A37" s="54">
        <v>32</v>
      </c>
      <c r="B37" s="381"/>
      <c r="C37" s="261">
        <f>MODULES!C37</f>
        <v>0</v>
      </c>
      <c r="D37" s="69"/>
      <c r="E37" s="310">
        <v>6</v>
      </c>
      <c r="F37" s="311" t="s">
        <v>261</v>
      </c>
      <c r="G37" s="310">
        <v>2</v>
      </c>
      <c r="H37" s="312">
        <f t="shared" si="15"/>
        <v>3</v>
      </c>
      <c r="I37" s="310">
        <v>3</v>
      </c>
      <c r="J37" s="310">
        <v>8</v>
      </c>
      <c r="K37" s="312">
        <f t="shared" si="0"/>
        <v>24</v>
      </c>
      <c r="L37" s="313"/>
      <c r="M37" s="314" t="s">
        <v>259</v>
      </c>
      <c r="N37" s="314" t="s">
        <v>308</v>
      </c>
      <c r="O37" s="310">
        <v>2</v>
      </c>
      <c r="P37" s="310">
        <v>0</v>
      </c>
      <c r="Q37" s="313"/>
      <c r="R37" s="315">
        <v>2</v>
      </c>
      <c r="S37" s="315">
        <v>0</v>
      </c>
      <c r="T37" s="315" t="s">
        <v>267</v>
      </c>
      <c r="U37" s="316"/>
      <c r="V37" s="310"/>
      <c r="W37" s="310"/>
      <c r="X37" s="312">
        <f t="shared" si="13"/>
        <v>0</v>
      </c>
      <c r="Y37" s="312">
        <f t="shared" si="1"/>
        <v>0</v>
      </c>
      <c r="Z37" s="310"/>
      <c r="AA37" s="316"/>
      <c r="AB37" s="253">
        <f t="shared" si="2"/>
        <v>1023.75</v>
      </c>
      <c r="AC37" s="316"/>
      <c r="AD37" s="317">
        <f t="shared" si="3"/>
        <v>0</v>
      </c>
      <c r="AE37" s="317">
        <f>(IF(H37=3,0,IF(H37=6,1,IF(H37=9,1,IF(H37=12,2))))*K37)*G37*(IF(N37="Présentiel",1,IF(N37="Hybride",0.5,IF(N37="A distance",0))))*(IF(LEFT(F37,1)="3",0,1))*(IF(LEFT(DISPOSITIFS!Y37,8)="CONCOURS",0,1))*(IF(M37="FIL / Tutorat",0,1))</f>
        <v>0</v>
      </c>
      <c r="AF37" s="317">
        <f t="shared" si="4"/>
        <v>2</v>
      </c>
      <c r="AG37" s="317">
        <f t="shared" si="5"/>
        <v>0.5</v>
      </c>
      <c r="AH37" s="317">
        <f t="shared" si="6"/>
        <v>0</v>
      </c>
      <c r="AI37" s="317">
        <f>(AE37+AF37+AG37+AH37)*(BP6)</f>
        <v>43.75</v>
      </c>
      <c r="AJ37" s="317">
        <f>(IF(M37="Bassin",(ROUNDDOWN(O37*0.2,0.1)+P37),IF(M37="Académique",((ROUNDDOWN(O37*0.3,0.1)+P37)))*(IF(N37="Présentiel",1,IF(N37="Hybride",0.5,IF(N37="A distance",0))))))*(G37*H37/6)*(IF(LEFT(DISPOSITIFS!Y37,8)="CONCOURS",0,1))*(IF(M37="FIL / Tutorat",0,1))</f>
        <v>0</v>
      </c>
      <c r="AK37" s="317">
        <f t="shared" si="7"/>
        <v>0</v>
      </c>
      <c r="AL37" s="317">
        <f>(AJ37+AK37)*BP7</f>
        <v>0</v>
      </c>
      <c r="AM37" s="317">
        <f>(IF(M37="Bassin",(K37-O37-P37),IF(M37="Académique",K37-O37-P37)))*(IF(N37="Présentiel",1,IF(N37="Hybride",0.5,IF(N37="A distance",0))))*(IF(LEFT(F37,1)="3",2,1))*G37*(IF(LEFT(DISPOSITIFS!Y37,8)="CONCOURS",0,1))*(IF(M37="FIL / Tutorat",0,1))</f>
        <v>44</v>
      </c>
      <c r="AN37" s="317">
        <f t="shared" si="8"/>
        <v>6</v>
      </c>
      <c r="AO37" s="317">
        <f t="shared" si="9"/>
        <v>0</v>
      </c>
      <c r="AP37" s="317">
        <f t="shared" si="10"/>
        <v>0</v>
      </c>
      <c r="AQ37" s="317">
        <f t="shared" si="11"/>
        <v>980</v>
      </c>
      <c r="AR37" s="317">
        <f t="shared" si="12"/>
        <v>0</v>
      </c>
      <c r="AS37" s="317">
        <f t="shared" si="12"/>
        <v>0</v>
      </c>
      <c r="AT37" s="318">
        <f t="shared" si="14"/>
        <v>0</v>
      </c>
      <c r="BL37" s="3">
        <v>65</v>
      </c>
      <c r="BP37" s="3">
        <v>90</v>
      </c>
      <c r="BQ37" s="3">
        <v>10</v>
      </c>
    </row>
    <row r="38" spans="1:69" ht="24.75" customHeight="1">
      <c r="A38" s="54">
        <v>33</v>
      </c>
      <c r="B38" s="379" t="str">
        <f>MODULES!B38</f>
        <v>9=DISPOSITIFS!B14</v>
      </c>
      <c r="C38" s="261">
        <f>MODULES!C38</f>
        <v>0</v>
      </c>
      <c r="D38" s="69"/>
      <c r="E38" s="262">
        <v>12</v>
      </c>
      <c r="F38" s="263" t="s">
        <v>261</v>
      </c>
      <c r="G38" s="262">
        <v>4</v>
      </c>
      <c r="H38" s="264">
        <f t="shared" si="15"/>
        <v>3</v>
      </c>
      <c r="I38" s="262">
        <v>2</v>
      </c>
      <c r="J38" s="262">
        <v>8</v>
      </c>
      <c r="K38" s="264">
        <f t="shared" si="0"/>
        <v>16</v>
      </c>
      <c r="L38" s="265"/>
      <c r="M38" s="266" t="s">
        <v>258</v>
      </c>
      <c r="N38" s="266" t="s">
        <v>308</v>
      </c>
      <c r="O38" s="262">
        <v>2</v>
      </c>
      <c r="P38" s="262">
        <v>0</v>
      </c>
      <c r="Q38" s="265"/>
      <c r="R38" s="267">
        <v>2</v>
      </c>
      <c r="S38" s="267">
        <v>0</v>
      </c>
      <c r="T38" s="267" t="s">
        <v>268</v>
      </c>
      <c r="U38" s="265"/>
      <c r="V38" s="262"/>
      <c r="W38" s="262"/>
      <c r="X38" s="268">
        <f t="shared" si="13"/>
        <v>0</v>
      </c>
      <c r="Y38" s="264">
        <f t="shared" si="1"/>
        <v>0</v>
      </c>
      <c r="Z38" s="262"/>
      <c r="AA38" s="265"/>
      <c r="AB38" s="253">
        <f t="shared" si="2"/>
        <v>890</v>
      </c>
      <c r="AC38" s="265"/>
      <c r="AD38" s="269">
        <f t="shared" si="3"/>
        <v>0</v>
      </c>
      <c r="AE38" s="269">
        <f>(IF(H38=3,0,IF(H38=6,1,IF(H38=9,1,IF(H38=12,2))))*K38)*G38*(IF(N38="Présentiel",1,IF(N38="Hybride",0.5,IF(N38="A distance",0))))*(IF(LEFT(F38,1)="3",0,1))*(IF(LEFT(DISPOSITIFS!Y38,8)="CONCOURS",0,1))*(IF(M38="FIL / Tutorat",0,1))</f>
        <v>0</v>
      </c>
      <c r="AF38" s="269">
        <f t="shared" si="4"/>
        <v>4</v>
      </c>
      <c r="AG38" s="269">
        <f t="shared" si="5"/>
        <v>0</v>
      </c>
      <c r="AH38" s="269">
        <f t="shared" si="6"/>
        <v>0</v>
      </c>
      <c r="AI38" s="269">
        <f>(AE38+AF38+AG38+AH38)*BP6</f>
        <v>70</v>
      </c>
      <c r="AJ38" s="269">
        <f>(IF(M38="Bassin",(ROUNDDOWN(O38*0.2,0.1)+P38),IF(M38="Académique",((ROUNDDOWN(O38*0.3,0.1)+P38)))*(IF(N38="Présentiel",1,IF(N38="Hybride",0.5,IF(N38="A distance",0))))))*(G38*H38/6)*(IF(LEFT(DISPOSITIFS!Y38,8)="CONCOURS",0,1))*(IF(M38="FIL / Tutorat",0,1))</f>
        <v>0</v>
      </c>
      <c r="AK38" s="269">
        <f t="shared" si="7"/>
        <v>1</v>
      </c>
      <c r="AL38" s="269">
        <f>(AJ38+AK38)*BP7</f>
        <v>70</v>
      </c>
      <c r="AM38" s="269">
        <f>(IF(M38="Bassin",(K38-O38-P38),IF(M38="Académique",K38-O38-P38)))*(IF(N38="Présentiel",1,IF(N38="Hybride",0.5,IF(N38="A distance",0))))*(IF(LEFT(F38,1)="3",2,1))*G38*(IF(LEFT(DISPOSITIFS!Y38,8)="CONCOURS",0,1))*(IF(M38="FIL / Tutorat",0,1))</f>
        <v>56</v>
      </c>
      <c r="AN38" s="269">
        <f t="shared" si="8"/>
        <v>1</v>
      </c>
      <c r="AO38" s="269">
        <f t="shared" si="9"/>
        <v>1</v>
      </c>
      <c r="AP38" s="269">
        <f t="shared" si="10"/>
        <v>1</v>
      </c>
      <c r="AQ38" s="269">
        <f t="shared" si="11"/>
        <v>750</v>
      </c>
      <c r="AR38" s="269">
        <f t="shared" si="12"/>
        <v>0</v>
      </c>
      <c r="AS38" s="269">
        <f t="shared" si="12"/>
        <v>0</v>
      </c>
      <c r="AT38" s="270">
        <f t="shared" si="14"/>
        <v>0</v>
      </c>
      <c r="BL38" s="3">
        <v>65</v>
      </c>
      <c r="BP38" s="3">
        <v>90</v>
      </c>
      <c r="BQ38" s="3">
        <v>10</v>
      </c>
    </row>
    <row r="39" spans="1:69" ht="24.75" customHeight="1">
      <c r="A39" s="54">
        <v>34</v>
      </c>
      <c r="B39" s="380"/>
      <c r="C39" s="261">
        <f>MODULES!C39</f>
        <v>0</v>
      </c>
      <c r="D39" s="69"/>
      <c r="E39" s="271">
        <v>12</v>
      </c>
      <c r="F39" s="272" t="s">
        <v>262</v>
      </c>
      <c r="G39" s="271">
        <v>1</v>
      </c>
      <c r="H39" s="273">
        <f t="shared" si="15"/>
        <v>12</v>
      </c>
      <c r="I39" s="271">
        <v>1</v>
      </c>
      <c r="J39" s="271">
        <v>15</v>
      </c>
      <c r="K39" s="273">
        <f t="shared" si="0"/>
        <v>15</v>
      </c>
      <c r="L39" s="274"/>
      <c r="M39" s="275" t="s">
        <v>259</v>
      </c>
      <c r="N39" s="275" t="s">
        <v>308</v>
      </c>
      <c r="O39" s="271">
        <v>3</v>
      </c>
      <c r="P39" s="271">
        <v>0</v>
      </c>
      <c r="Q39" s="274"/>
      <c r="R39" s="276">
        <v>2</v>
      </c>
      <c r="S39" s="276">
        <v>0</v>
      </c>
      <c r="T39" s="276" t="s">
        <v>268</v>
      </c>
      <c r="U39" s="274"/>
      <c r="V39" s="271"/>
      <c r="W39" s="271"/>
      <c r="X39" s="277">
        <f t="shared" si="13"/>
        <v>0</v>
      </c>
      <c r="Y39" s="273">
        <f t="shared" si="1"/>
        <v>0</v>
      </c>
      <c r="Z39" s="271"/>
      <c r="AA39" s="274"/>
      <c r="AB39" s="253">
        <f t="shared" si="2"/>
        <v>865</v>
      </c>
      <c r="AC39" s="274"/>
      <c r="AD39" s="278">
        <f t="shared" si="3"/>
        <v>0</v>
      </c>
      <c r="AE39" s="278">
        <f>(IF(H39=3,0,IF(H39=6,1,IF(H39=9,1,IF(H39=12,2))))*K39)*G39*(IF(N39="Présentiel",1,IF(N39="Hybride",0.5,IF(N39="A distance",0))))*(IF(LEFT(F39,1)="3",0,1))*(IF(LEFT(DISPOSITIFS!Y39,8)="CONCOURS",0,1))*(IF(M39="FIL / Tutorat",0,1))</f>
        <v>15</v>
      </c>
      <c r="AF39" s="278">
        <f t="shared" si="4"/>
        <v>1</v>
      </c>
      <c r="AG39" s="278">
        <f t="shared" si="5"/>
        <v>1</v>
      </c>
      <c r="AH39" s="278">
        <f t="shared" si="6"/>
        <v>0</v>
      </c>
      <c r="AI39" s="278">
        <f>(AE39+AF39+AG39+AH39)*BP6</f>
        <v>297.5</v>
      </c>
      <c r="AJ39" s="278">
        <f>(IF(M39="Bassin",(ROUNDDOWN(O39*0.2,0.1)+P39),IF(M39="Académique",((ROUNDDOWN(O39*0.3,0.1)+P39)))*(IF(N39="Présentiel",1,IF(N39="Hybride",0.5,IF(N39="A distance",0))))))*(G39*H39/6)*(IF(LEFT(DISPOSITIFS!Y39,8)="CONCOURS",0,1))*(IF(M39="FIL / Tutorat",0,1))</f>
        <v>0</v>
      </c>
      <c r="AK39" s="278">
        <f t="shared" si="7"/>
        <v>1</v>
      </c>
      <c r="AL39" s="278">
        <f>(AJ39+AK39)*BP7</f>
        <v>70</v>
      </c>
      <c r="AM39" s="278">
        <f>(IF(M39="Bassin",(K39-O39-P39),IF(M39="Académique",K39-O39-P39)))*(IF(N39="Présentiel",1,IF(N39="Hybride",0.5,IF(N39="A distance",0))))*(IF(LEFT(F39,1)="3",2,1))*G39*(IF(LEFT(DISPOSITIFS!Y39,8)="CONCOURS",0,1))*(IF(M39="FIL / Tutorat",0,1))</f>
        <v>6</v>
      </c>
      <c r="AN39" s="278">
        <f t="shared" si="8"/>
        <v>3.75</v>
      </c>
      <c r="AO39" s="278">
        <f t="shared" si="9"/>
        <v>1</v>
      </c>
      <c r="AP39" s="278">
        <f t="shared" si="10"/>
        <v>1</v>
      </c>
      <c r="AQ39" s="278">
        <f t="shared" si="11"/>
        <v>497.5</v>
      </c>
      <c r="AR39" s="278">
        <f t="shared" si="12"/>
        <v>0</v>
      </c>
      <c r="AS39" s="278">
        <f t="shared" si="12"/>
        <v>0</v>
      </c>
      <c r="AT39" s="279">
        <f t="shared" si="14"/>
        <v>0</v>
      </c>
      <c r="BL39" s="3">
        <v>65</v>
      </c>
      <c r="BP39" s="3">
        <v>90</v>
      </c>
      <c r="BQ39" s="3">
        <v>10</v>
      </c>
    </row>
    <row r="40" spans="1:69" ht="24.75" customHeight="1">
      <c r="A40" s="54">
        <v>35</v>
      </c>
      <c r="B40" s="380"/>
      <c r="C40" s="261">
        <f>MODULES!C40</f>
        <v>0</v>
      </c>
      <c r="D40" s="69"/>
      <c r="E40" s="271"/>
      <c r="F40" s="272"/>
      <c r="G40" s="271"/>
      <c r="H40" s="273"/>
      <c r="I40" s="271"/>
      <c r="J40" s="271"/>
      <c r="K40" s="273"/>
      <c r="L40" s="280"/>
      <c r="M40" s="275"/>
      <c r="N40" s="275"/>
      <c r="O40" s="271"/>
      <c r="P40" s="271"/>
      <c r="Q40" s="280"/>
      <c r="R40" s="276"/>
      <c r="S40" s="276"/>
      <c r="T40" s="276"/>
      <c r="U40" s="274"/>
      <c r="V40" s="271"/>
      <c r="W40" s="271"/>
      <c r="X40" s="277">
        <f t="shared" si="13"/>
        <v>0</v>
      </c>
      <c r="Y40" s="273">
        <f t="shared" si="1"/>
        <v>0</v>
      </c>
      <c r="Z40" s="271">
        <v>400</v>
      </c>
      <c r="AA40" s="274"/>
      <c r="AB40" s="253">
        <f t="shared" si="2"/>
        <v>0</v>
      </c>
      <c r="AC40" s="274"/>
      <c r="AD40" s="278">
        <f t="shared" si="3"/>
        <v>0</v>
      </c>
      <c r="AE40" s="278">
        <f>(IF(H40=3,0,IF(H40=6,1,IF(H40=9,1,IF(H40=12,2))))*K40)*G40*(IF(N40="Présentiel",1,IF(N40="Hybride",0.5,IF(N40="A distance",0))))*(IF(LEFT(F40,1)="3",0,1))*(IF(LEFT(DISPOSITIFS!Y40,8)="CONCOURS",0,1))*(IF(M40="FIL / Tutorat",0,1))</f>
        <v>0</v>
      </c>
      <c r="AF40" s="278">
        <f t="shared" si="4"/>
        <v>0</v>
      </c>
      <c r="AG40" s="278">
        <f t="shared" si="5"/>
        <v>0</v>
      </c>
      <c r="AH40" s="278">
        <f t="shared" si="6"/>
        <v>0</v>
      </c>
      <c r="AI40" s="278">
        <f>(AE40+AF40+AG40+AH40)*BP6</f>
        <v>0</v>
      </c>
      <c r="AJ40" s="278">
        <f>(IF(M40="Bassin",(ROUNDDOWN(O40*0.2,0.1)+P40),IF(M40="Académique",((ROUNDDOWN(O40*0.3,0.1)+P40)))*(IF(N40="Présentiel",1,IF(N40="Hybride",0.5,IF(N40="A distance",0))))))*(G40*H40/6)*(IF(LEFT(DISPOSITIFS!Y40,8)="CONCOURS",0,1))*(IF(M40="FIL / Tutorat",0,1))</f>
        <v>0</v>
      </c>
      <c r="AK40" s="278">
        <f t="shared" si="7"/>
        <v>0</v>
      </c>
      <c r="AL40" s="278">
        <f>(AJ40+AK40)*BP7</f>
        <v>0</v>
      </c>
      <c r="AM40" s="278">
        <f>(IF(M40="Bassin",(K40-O40-P40),IF(M40="Académique",K40-O40-P40)))*(IF(N40="Présentiel",1,IF(N40="Hybride",0.5,IF(N40="A distance",0))))*(IF(LEFT(F40,1)="3",2,1))*G40*(IF(LEFT(DISPOSITIFS!Y40,8)="CONCOURS",0,1))*(IF(M40="FIL / Tutorat",0,1))</f>
        <v>0</v>
      </c>
      <c r="AN40" s="278">
        <f t="shared" si="8"/>
        <v>0</v>
      </c>
      <c r="AO40" s="278">
        <f t="shared" si="9"/>
        <v>0</v>
      </c>
      <c r="AP40" s="278">
        <f t="shared" si="10"/>
        <v>0</v>
      </c>
      <c r="AQ40" s="278">
        <f t="shared" si="11"/>
        <v>0</v>
      </c>
      <c r="AR40" s="278">
        <f t="shared" si="12"/>
        <v>0</v>
      </c>
      <c r="AS40" s="278">
        <f t="shared" si="12"/>
        <v>0</v>
      </c>
      <c r="AT40" s="279">
        <f t="shared" si="14"/>
        <v>0</v>
      </c>
      <c r="BL40" s="3">
        <v>65</v>
      </c>
      <c r="BP40" s="3">
        <v>90</v>
      </c>
      <c r="BQ40" s="3">
        <v>10</v>
      </c>
    </row>
    <row r="41" spans="1:69" ht="24.75" customHeight="1">
      <c r="A41" s="54">
        <v>36</v>
      </c>
      <c r="B41" s="381"/>
      <c r="C41" s="261">
        <f>MODULES!C41</f>
        <v>0</v>
      </c>
      <c r="D41" s="69"/>
      <c r="E41" s="281"/>
      <c r="F41" s="282"/>
      <c r="G41" s="281"/>
      <c r="H41" s="283">
        <f t="shared" si="15"/>
        <v>0</v>
      </c>
      <c r="I41" s="281"/>
      <c r="J41" s="281"/>
      <c r="K41" s="283">
        <f t="shared" si="0"/>
        <v>0</v>
      </c>
      <c r="L41" s="284"/>
      <c r="M41" s="285"/>
      <c r="N41" s="285"/>
      <c r="O41" s="281"/>
      <c r="P41" s="281"/>
      <c r="Q41" s="284"/>
      <c r="R41" s="286"/>
      <c r="S41" s="286"/>
      <c r="T41" s="286"/>
      <c r="U41" s="287"/>
      <c r="V41" s="281"/>
      <c r="W41" s="281"/>
      <c r="X41" s="288">
        <f t="shared" si="13"/>
        <v>0</v>
      </c>
      <c r="Y41" s="283">
        <f t="shared" si="1"/>
        <v>0</v>
      </c>
      <c r="Z41" s="281"/>
      <c r="AA41" s="287"/>
      <c r="AB41" s="253">
        <f t="shared" si="2"/>
        <v>0</v>
      </c>
      <c r="AC41" s="287"/>
      <c r="AD41" s="289">
        <f t="shared" si="3"/>
        <v>0</v>
      </c>
      <c r="AE41" s="289">
        <f>(IF(H41=3,0,IF(H41=6,1,IF(H41=9,1,IF(H41=12,2))))*K41)*G41*(IF(N41="Présentiel",1,IF(N41="Hybride",0.5,IF(N41="A distance",0))))*(IF(LEFT(F41,1)="3",0,1))*(IF(LEFT(DISPOSITIFS!Y41,8)="CONCOURS",0,1))*(IF(M41="FIL / Tutorat",0,1))</f>
        <v>0</v>
      </c>
      <c r="AF41" s="289">
        <f t="shared" si="4"/>
        <v>0</v>
      </c>
      <c r="AG41" s="289">
        <f t="shared" si="5"/>
        <v>0</v>
      </c>
      <c r="AH41" s="289">
        <f t="shared" si="6"/>
        <v>0</v>
      </c>
      <c r="AI41" s="289">
        <f>(AE41+AF41+AG41+AH41)*BP6</f>
        <v>0</v>
      </c>
      <c r="AJ41" s="289">
        <f>(IF(M41="Bassin",(ROUNDDOWN(O41*0.2,0.1)+P41),IF(M41="Académique",((ROUNDDOWN(O41*0.3,0.1)+P41)))*(IF(N41="Présentiel",1,IF(N41="Hybride",0.5,IF(N41="A distance",0))))))*(G41*H41/6)*(IF(LEFT(DISPOSITIFS!Y41,8)="CONCOURS",0,1))*(IF(M41="FIL / Tutorat",0,1))</f>
        <v>0</v>
      </c>
      <c r="AK41" s="289">
        <f t="shared" si="7"/>
        <v>0</v>
      </c>
      <c r="AL41" s="289">
        <f>(AJ41+AK41)*BP7</f>
        <v>0</v>
      </c>
      <c r="AM41" s="289">
        <f>(IF(M41="Bassin",(K41-O41-P41),IF(M41="Académique",K41-O41-P41)))*(IF(N41="Présentiel",1,IF(N41="Hybride",0.5,IF(N41="A distance",0))))*(IF(LEFT(F41,1)="3",2,1))*G41*(IF(LEFT(DISPOSITIFS!Y41,8)="CONCOURS",0,1))*(IF(M41="FIL / Tutorat",0,1))</f>
        <v>0</v>
      </c>
      <c r="AN41" s="289">
        <f t="shared" si="8"/>
        <v>0</v>
      </c>
      <c r="AO41" s="289">
        <f t="shared" si="9"/>
        <v>0</v>
      </c>
      <c r="AP41" s="289">
        <f t="shared" si="10"/>
        <v>0</v>
      </c>
      <c r="AQ41" s="289">
        <f t="shared" si="11"/>
        <v>0</v>
      </c>
      <c r="AR41" s="289">
        <f t="shared" si="12"/>
        <v>0</v>
      </c>
      <c r="AS41" s="289">
        <f t="shared" si="12"/>
        <v>0</v>
      </c>
      <c r="AT41" s="290">
        <f t="shared" si="14"/>
        <v>0</v>
      </c>
      <c r="BL41" s="3">
        <v>65</v>
      </c>
      <c r="BP41" s="3">
        <v>90</v>
      </c>
      <c r="BQ41" s="3">
        <v>10</v>
      </c>
    </row>
    <row r="42" spans="1:69" ht="24.75" customHeight="1">
      <c r="A42" s="54">
        <v>37</v>
      </c>
      <c r="B42" s="379">
        <v>10</v>
      </c>
      <c r="C42" s="261">
        <f>MODULES!C41</f>
        <v>0</v>
      </c>
      <c r="D42" s="69"/>
      <c r="E42" s="291">
        <v>12</v>
      </c>
      <c r="F42" s="292" t="s">
        <v>262</v>
      </c>
      <c r="G42" s="291">
        <v>2</v>
      </c>
      <c r="H42" s="293">
        <f t="shared" si="15"/>
        <v>6</v>
      </c>
      <c r="I42" s="291">
        <v>3</v>
      </c>
      <c r="J42" s="291">
        <v>15</v>
      </c>
      <c r="K42" s="293">
        <f t="shared" si="0"/>
        <v>45</v>
      </c>
      <c r="L42" s="294"/>
      <c r="M42" s="295" t="s">
        <v>258</v>
      </c>
      <c r="N42" s="295" t="s">
        <v>308</v>
      </c>
      <c r="O42" s="291">
        <v>0</v>
      </c>
      <c r="P42" s="291">
        <v>0</v>
      </c>
      <c r="Q42" s="294"/>
      <c r="R42" s="296">
        <v>0</v>
      </c>
      <c r="S42" s="296">
        <v>1</v>
      </c>
      <c r="T42" s="296" t="s">
        <v>268</v>
      </c>
      <c r="U42" s="297"/>
      <c r="V42" s="291"/>
      <c r="W42" s="291"/>
      <c r="X42" s="293">
        <f t="shared" si="13"/>
        <v>0</v>
      </c>
      <c r="Y42" s="293">
        <f t="shared" si="1"/>
        <v>480</v>
      </c>
      <c r="Z42" s="291"/>
      <c r="AA42" s="297"/>
      <c r="AB42" s="253">
        <f t="shared" si="2"/>
        <v>1820</v>
      </c>
      <c r="AC42" s="297"/>
      <c r="AD42" s="298">
        <f t="shared" si="3"/>
        <v>12</v>
      </c>
      <c r="AE42" s="298">
        <f>(IF(H42=3,0,IF(H42=6,1,IF(H42=9,1,IF(H42=12,2))))*K42)*G42*(IF(N42="Présentiel",1,IF(N42="Hybride",0.5,IF(N42="A distance",0))))*(IF(LEFT(F42,1)="3",0,1))*(IF(LEFT(DISPOSITIFS!Y42,8)="CONCOURS",0,1))*(IF(M42="FIL / Tutorat",0,1))</f>
        <v>45</v>
      </c>
      <c r="AF42" s="298">
        <f t="shared" si="4"/>
        <v>1</v>
      </c>
      <c r="AG42" s="298">
        <f t="shared" si="5"/>
        <v>0</v>
      </c>
      <c r="AH42" s="298">
        <f t="shared" si="6"/>
        <v>0</v>
      </c>
      <c r="AI42" s="298">
        <f>(AE42+AF42+AG42+AH42)*BP6</f>
        <v>805</v>
      </c>
      <c r="AJ42" s="298">
        <f>(IF(M42="Bassin",(ROUNDDOWN(O42*0.2,0.1)+P42),IF(M42="Académique",((ROUNDDOWN(O42*0.3,0.1)+P42)))*(IF(N42="Présentiel",1,IF(N42="Hybride",0.5,IF(N42="A distance",0))))))*(G42*H42/6)*(IF(LEFT(DISPOSITIFS!Y42,8)="CONCOURS",0,1))*(IF(M42="FIL / Tutorat",0,1))</f>
        <v>0</v>
      </c>
      <c r="AK42" s="298">
        <f t="shared" si="7"/>
        <v>0.5</v>
      </c>
      <c r="AL42" s="298">
        <f>(AJ42+AK42)*BP7</f>
        <v>35</v>
      </c>
      <c r="AM42" s="298">
        <f>(IF(M42="Bassin",(K42-O42-P42),IF(M42="Académique",K42-O42-P42)))*(IF(N42="Présentiel",1,IF(N42="Hybride",0.5,IF(N42="A distance",0))))*(IF(LEFT(F42,1)="3",2,1))*G42*(IF(LEFT(DISPOSITIFS!Y42,8)="CONCOURS",0,1))*(IF(M42="FIL / Tutorat",0,1))</f>
        <v>45</v>
      </c>
      <c r="AN42" s="298">
        <f t="shared" si="8"/>
        <v>0</v>
      </c>
      <c r="AO42" s="298">
        <f t="shared" si="9"/>
        <v>0.5</v>
      </c>
      <c r="AP42" s="298">
        <f t="shared" si="10"/>
        <v>0.5</v>
      </c>
      <c r="AQ42" s="298">
        <f t="shared" si="11"/>
        <v>500</v>
      </c>
      <c r="AR42" s="298">
        <f t="shared" si="12"/>
        <v>0</v>
      </c>
      <c r="AS42" s="298">
        <f t="shared" si="12"/>
        <v>0</v>
      </c>
      <c r="AT42" s="299">
        <f t="shared" si="14"/>
        <v>0</v>
      </c>
      <c r="BL42" s="3">
        <v>65</v>
      </c>
      <c r="BP42" s="3">
        <v>90</v>
      </c>
      <c r="BQ42" s="3">
        <v>10</v>
      </c>
    </row>
    <row r="43" spans="1:69" ht="24.75" customHeight="1">
      <c r="A43" s="54">
        <v>38</v>
      </c>
      <c r="B43" s="380"/>
      <c r="C43" s="261">
        <f>MODULES!C42</f>
        <v>0</v>
      </c>
      <c r="D43" s="69"/>
      <c r="E43" s="300">
        <v>12</v>
      </c>
      <c r="F43" s="301" t="s">
        <v>261</v>
      </c>
      <c r="G43" s="300">
        <v>4</v>
      </c>
      <c r="H43" s="302">
        <f t="shared" si="15"/>
        <v>3</v>
      </c>
      <c r="I43" s="300">
        <v>1</v>
      </c>
      <c r="J43" s="300">
        <v>10</v>
      </c>
      <c r="K43" s="302">
        <f t="shared" si="0"/>
        <v>10</v>
      </c>
      <c r="L43" s="303"/>
      <c r="M43" s="304" t="s">
        <v>259</v>
      </c>
      <c r="N43" s="304" t="s">
        <v>308</v>
      </c>
      <c r="O43" s="300">
        <v>2</v>
      </c>
      <c r="P43" s="300">
        <v>0</v>
      </c>
      <c r="Q43" s="303"/>
      <c r="R43" s="305">
        <v>1</v>
      </c>
      <c r="S43" s="305">
        <v>1</v>
      </c>
      <c r="T43" s="305" t="s">
        <v>267</v>
      </c>
      <c r="U43" s="306"/>
      <c r="V43" s="300"/>
      <c r="W43" s="300"/>
      <c r="X43" s="302">
        <f t="shared" si="13"/>
        <v>0</v>
      </c>
      <c r="Y43" s="302">
        <f t="shared" si="1"/>
        <v>480</v>
      </c>
      <c r="Z43" s="300"/>
      <c r="AA43" s="306"/>
      <c r="AB43" s="253">
        <f t="shared" si="2"/>
        <v>1112.5</v>
      </c>
      <c r="AC43" s="306"/>
      <c r="AD43" s="307">
        <f t="shared" si="3"/>
        <v>12</v>
      </c>
      <c r="AE43" s="307">
        <f>(IF(H43=3,0,IF(H43=6,1,IF(H43=9,1,IF(H43=12,2))))*K43)*G43*(IF(N43="Présentiel",1,IF(N43="Hybride",0.5,IF(N43="A distance",0))))*(IF(LEFT(F43,1)="3",0,1))*(IF(LEFT(DISPOSITIFS!Y43,8)="CONCOURS",0,1))*(IF(M43="FIL / Tutorat",0,1))</f>
        <v>0</v>
      </c>
      <c r="AF43" s="307">
        <f t="shared" si="4"/>
        <v>4</v>
      </c>
      <c r="AG43" s="307">
        <f t="shared" si="5"/>
        <v>1</v>
      </c>
      <c r="AH43" s="307">
        <f t="shared" si="6"/>
        <v>0</v>
      </c>
      <c r="AI43" s="307">
        <f>(AE43+AF43+AG43+AH43)*BP6</f>
        <v>87.5</v>
      </c>
      <c r="AJ43" s="307">
        <f>(IF(M43="Bassin",(ROUNDDOWN(O43*0.2,0.1)+P43),IF(M43="Académique",((ROUNDDOWN(O43*0.3,0.1)+P43)))*(IF(N43="Présentiel",1,IF(N43="Hybride",0.5,IF(N43="A distance",0))))))*(G43*H43/6)*(IF(LEFT(DISPOSITIFS!Y43,8)="CONCOURS",0,1))*(IF(M43="FIL / Tutorat",0,1))</f>
        <v>0</v>
      </c>
      <c r="AK43" s="307">
        <f t="shared" si="7"/>
        <v>0</v>
      </c>
      <c r="AL43" s="307">
        <f>(AJ43+AK43)*BP7</f>
        <v>0</v>
      </c>
      <c r="AM43" s="307">
        <f>(IF(M43="Bassin",(K43-O43-P43),IF(M43="Académique",K43-O43-P43)))*(IF(N43="Présentiel",1,IF(N43="Hybride",0.5,IF(N43="A distance",0))))*(IF(LEFT(F43,1)="3",2,1))*G43*(IF(LEFT(DISPOSITIFS!Y43,8)="CONCOURS",0,1))*(IF(M43="FIL / Tutorat",0,1))</f>
        <v>32</v>
      </c>
      <c r="AN43" s="307">
        <f t="shared" si="8"/>
        <v>2.5</v>
      </c>
      <c r="AO43" s="307">
        <f t="shared" si="9"/>
        <v>0</v>
      </c>
      <c r="AP43" s="307">
        <f t="shared" si="10"/>
        <v>0</v>
      </c>
      <c r="AQ43" s="307">
        <f t="shared" si="11"/>
        <v>545</v>
      </c>
      <c r="AR43" s="307">
        <f t="shared" si="12"/>
        <v>0</v>
      </c>
      <c r="AS43" s="307">
        <f t="shared" si="12"/>
        <v>0</v>
      </c>
      <c r="AT43" s="308">
        <f t="shared" si="14"/>
        <v>0</v>
      </c>
      <c r="BL43" s="3">
        <v>65</v>
      </c>
      <c r="BP43" s="3">
        <v>90</v>
      </c>
      <c r="BQ43" s="3">
        <v>10</v>
      </c>
    </row>
    <row r="44" spans="1:69" ht="24.75" customHeight="1">
      <c r="A44" s="54">
        <v>39</v>
      </c>
      <c r="B44" s="380"/>
      <c r="C44" s="261">
        <f>MODULES!C44</f>
        <v>0</v>
      </c>
      <c r="D44" s="69"/>
      <c r="E44" s="300"/>
      <c r="F44" s="301"/>
      <c r="G44" s="300"/>
      <c r="H44" s="302">
        <f t="shared" si="15"/>
        <v>0</v>
      </c>
      <c r="I44" s="300"/>
      <c r="J44" s="300"/>
      <c r="K44" s="302">
        <f t="shared" si="0"/>
        <v>0</v>
      </c>
      <c r="L44" s="309"/>
      <c r="M44" s="304"/>
      <c r="N44" s="304"/>
      <c r="O44" s="300"/>
      <c r="P44" s="300"/>
      <c r="Q44" s="309"/>
      <c r="R44" s="305"/>
      <c r="S44" s="305"/>
      <c r="T44" s="305"/>
      <c r="U44" s="306"/>
      <c r="V44" s="300"/>
      <c r="W44" s="300"/>
      <c r="X44" s="302">
        <f t="shared" si="13"/>
        <v>0</v>
      </c>
      <c r="Y44" s="302">
        <f t="shared" si="1"/>
        <v>0</v>
      </c>
      <c r="Z44" s="300"/>
      <c r="AA44" s="306"/>
      <c r="AB44" s="253">
        <f t="shared" si="2"/>
        <v>0</v>
      </c>
      <c r="AC44" s="306"/>
      <c r="AD44" s="307">
        <f t="shared" si="3"/>
        <v>0</v>
      </c>
      <c r="AE44" s="307">
        <f>(IF(H44=3,0,IF(H44=6,1,IF(H44=9,1,IF(H44=12,2))))*K44)*G44*(IF(N44="Présentiel",1,IF(N44="Hybride",0.5,IF(N44="A distance",0))))*(IF(LEFT(F44,1)="3",0,1))*(IF(LEFT(DISPOSITIFS!Y44,8)="CONCOURS",0,1))*(IF(M44="FIL / Tutorat",0,1))</f>
        <v>0</v>
      </c>
      <c r="AF44" s="307">
        <f t="shared" si="4"/>
        <v>0</v>
      </c>
      <c r="AG44" s="307">
        <f t="shared" si="5"/>
        <v>0</v>
      </c>
      <c r="AH44" s="307">
        <f t="shared" si="6"/>
        <v>0</v>
      </c>
      <c r="AI44" s="307">
        <f>(AE44+AF44+AG44+AH44)*BP6</f>
        <v>0</v>
      </c>
      <c r="AJ44" s="307">
        <f>(IF(M44="Bassin",(ROUNDDOWN(O44*0.2,0.1)+P44),IF(M44="Académique",((ROUNDDOWN(O44*0.3,0.1)+P44)))*(IF(N44="Présentiel",1,IF(N44="Hybride",0.5,IF(N44="A distance",0))))))*(G44*H44/6)*(IF(LEFT(DISPOSITIFS!Y44,8)="CONCOURS",0,1))*(IF(M44="FIL / Tutorat",0,1))</f>
        <v>0</v>
      </c>
      <c r="AK44" s="307">
        <f t="shared" si="7"/>
        <v>0</v>
      </c>
      <c r="AL44" s="307">
        <f>(AJ44+AK44)*BP7</f>
        <v>0</v>
      </c>
      <c r="AM44" s="307">
        <f>(IF(M44="Bassin",(K44-O44-P44),IF(M44="Académique",K44-O44-P44)))*(IF(N44="Présentiel",1,IF(N44="Hybride",0.5,IF(N44="A distance",0))))*(IF(LEFT(F44,1)="3",2,1))*G44*(IF(LEFT(DISPOSITIFS!Y44,8)="CONCOURS",0,1))*(IF(M44="FIL / Tutorat",0,1))</f>
        <v>0</v>
      </c>
      <c r="AN44" s="307">
        <f t="shared" si="8"/>
        <v>0</v>
      </c>
      <c r="AO44" s="307">
        <f t="shared" si="9"/>
        <v>0</v>
      </c>
      <c r="AP44" s="307">
        <f t="shared" si="10"/>
        <v>0</v>
      </c>
      <c r="AQ44" s="307">
        <f t="shared" si="11"/>
        <v>0</v>
      </c>
      <c r="AR44" s="307">
        <f t="shared" si="12"/>
        <v>0</v>
      </c>
      <c r="AS44" s="307">
        <f t="shared" si="12"/>
        <v>0</v>
      </c>
      <c r="AT44" s="308">
        <f t="shared" si="14"/>
        <v>0</v>
      </c>
      <c r="BL44" s="3">
        <v>65</v>
      </c>
      <c r="BP44" s="3">
        <v>90</v>
      </c>
      <c r="BQ44" s="3">
        <v>10</v>
      </c>
    </row>
    <row r="45" spans="1:69" ht="24.75" customHeight="1" thickBot="1">
      <c r="A45" s="77">
        <v>40</v>
      </c>
      <c r="B45" s="382"/>
      <c r="C45" s="319">
        <f>MODULES!C45</f>
        <v>0</v>
      </c>
      <c r="D45" s="81"/>
      <c r="E45" s="310"/>
      <c r="F45" s="311"/>
      <c r="G45" s="310"/>
      <c r="H45" s="312">
        <f t="shared" si="15"/>
        <v>0</v>
      </c>
      <c r="I45" s="310"/>
      <c r="J45" s="310"/>
      <c r="K45" s="312">
        <f t="shared" si="0"/>
        <v>0</v>
      </c>
      <c r="L45" s="313"/>
      <c r="M45" s="314"/>
      <c r="N45" s="314"/>
      <c r="O45" s="310"/>
      <c r="P45" s="310"/>
      <c r="Q45" s="313"/>
      <c r="R45" s="315"/>
      <c r="S45" s="315"/>
      <c r="T45" s="315"/>
      <c r="U45" s="316"/>
      <c r="V45" s="310"/>
      <c r="W45" s="310"/>
      <c r="X45" s="312">
        <f t="shared" si="13"/>
        <v>0</v>
      </c>
      <c r="Y45" s="312">
        <f t="shared" si="1"/>
        <v>0</v>
      </c>
      <c r="Z45" s="310"/>
      <c r="AA45" s="316"/>
      <c r="AB45" s="253">
        <f t="shared" si="2"/>
        <v>0</v>
      </c>
      <c r="AC45" s="316"/>
      <c r="AD45" s="317">
        <f t="shared" si="3"/>
        <v>0</v>
      </c>
      <c r="AE45" s="317">
        <f>(IF(H45=3,0,IF(H45=6,1,IF(H45=9,1,IF(H45=12,2))))*K45)*G45*(IF(N45="Présentiel",1,IF(N45="Hybride",0.5,IF(N45="A distance",0))))*(IF(LEFT(F45,1)="3",0,1))*(IF(LEFT(DISPOSITIFS!Y45,8)="CONCOURS",0,1))*(IF(M45="FIL / Tutorat",0,1))</f>
        <v>0</v>
      </c>
      <c r="AF45" s="317">
        <f t="shared" si="4"/>
        <v>0</v>
      </c>
      <c r="AG45" s="317">
        <f t="shared" si="5"/>
        <v>0</v>
      </c>
      <c r="AH45" s="317">
        <f t="shared" si="6"/>
        <v>0</v>
      </c>
      <c r="AI45" s="317">
        <f>(AE45+AF45+AG45+AH45)*BP6</f>
        <v>0</v>
      </c>
      <c r="AJ45" s="317">
        <f>(IF(M45="Bassin",(ROUNDDOWN(O45*0.2,0.1)+P45),IF(M45="Académique",((ROUNDDOWN(O45*0.3,0.1)+P45)))*(IF(N45="Présentiel",1,IF(N45="Hybride",0.5,IF(N45="A distance",0))))))*(G45*H45/6)*(IF(LEFT(DISPOSITIFS!Y45,8)="CONCOURS",0,1))*(IF(M45="FIL / Tutorat",0,1))</f>
        <v>0</v>
      </c>
      <c r="AK45" s="317">
        <f t="shared" si="7"/>
        <v>0</v>
      </c>
      <c r="AL45" s="317">
        <f>(AJ45+AK45)*BP7</f>
        <v>0</v>
      </c>
      <c r="AM45" s="317">
        <f>(IF(M45="Bassin",(K45-O45-P45),IF(M45="Académique",K45-O45-P45)))*(IF(N45="Présentiel",1,IF(N45="Hybride",0.5,IF(N45="A distance",0))))*(IF(LEFT(F45,1)="3",2,1))*G45*(IF(LEFT(DISPOSITIFS!Y45,8)="CONCOURS",0,1))*(IF(M45="FIL / Tutorat",0,1))</f>
        <v>0</v>
      </c>
      <c r="AN45" s="317">
        <f t="shared" si="8"/>
        <v>0</v>
      </c>
      <c r="AO45" s="317">
        <f t="shared" si="9"/>
        <v>0</v>
      </c>
      <c r="AP45" s="317">
        <f t="shared" si="10"/>
        <v>0</v>
      </c>
      <c r="AQ45" s="317">
        <f t="shared" si="11"/>
        <v>0</v>
      </c>
      <c r="AR45" s="317">
        <f t="shared" si="12"/>
        <v>0</v>
      </c>
      <c r="AS45" s="317">
        <f t="shared" si="12"/>
        <v>0</v>
      </c>
      <c r="AT45" s="318">
        <f t="shared" si="14"/>
        <v>0</v>
      </c>
      <c r="BL45" s="3">
        <v>65</v>
      </c>
      <c r="BP45" s="3">
        <v>90</v>
      </c>
      <c r="BQ45" s="3">
        <v>10</v>
      </c>
    </row>
    <row r="46" spans="1:69">
      <c r="A46" s="129"/>
      <c r="B46" s="71"/>
      <c r="C46" s="97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320"/>
      <c r="W46" s="320"/>
      <c r="X46" s="71"/>
      <c r="Y46" s="71"/>
      <c r="Z46" s="71"/>
      <c r="AA46" s="71"/>
      <c r="BP46" s="3">
        <v>90</v>
      </c>
      <c r="BQ46" s="3">
        <v>10</v>
      </c>
    </row>
    <row r="47" spans="1:69">
      <c r="A47" s="71"/>
      <c r="B47" s="71"/>
      <c r="C47" s="97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BP47" s="3">
        <v>90</v>
      </c>
      <c r="BQ47" s="3">
        <v>10</v>
      </c>
    </row>
    <row r="48" spans="1:69">
      <c r="A48" s="71"/>
      <c r="B48" s="71"/>
      <c r="C48" s="97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BP48" s="3">
        <v>90</v>
      </c>
      <c r="BQ48" s="3">
        <v>10</v>
      </c>
    </row>
    <row r="49" spans="1:69">
      <c r="A49" s="71"/>
      <c r="B49" s="71"/>
      <c r="C49" s="97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BP49" s="3">
        <v>90</v>
      </c>
      <c r="BQ49" s="3">
        <v>10</v>
      </c>
    </row>
    <row r="50" spans="1:69">
      <c r="A50" s="71"/>
      <c r="B50" s="71"/>
      <c r="C50" s="97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BP50" s="3">
        <v>90</v>
      </c>
      <c r="BQ50" s="3">
        <v>10</v>
      </c>
    </row>
    <row r="51" spans="1:69">
      <c r="A51" s="71"/>
      <c r="B51" s="71"/>
      <c r="C51" s="97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BP51" s="3">
        <v>90</v>
      </c>
      <c r="BQ51" s="3">
        <v>10</v>
      </c>
    </row>
    <row r="52" spans="1:69">
      <c r="A52" s="71"/>
      <c r="B52" s="71"/>
      <c r="C52" s="97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BP52" s="3">
        <v>90</v>
      </c>
      <c r="BQ52" s="3">
        <v>10</v>
      </c>
    </row>
    <row r="53" spans="1:69">
      <c r="A53" s="71"/>
      <c r="B53" s="71"/>
      <c r="C53" s="97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BP53" s="3">
        <v>90</v>
      </c>
      <c r="BQ53" s="3">
        <v>10</v>
      </c>
    </row>
    <row r="54" spans="1:69">
      <c r="A54" s="71"/>
      <c r="B54" s="71"/>
      <c r="C54" s="97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BP54" s="3">
        <v>90</v>
      </c>
      <c r="BQ54" s="3">
        <v>10</v>
      </c>
    </row>
    <row r="55" spans="1:69">
      <c r="A55" s="71"/>
      <c r="B55" s="71"/>
      <c r="C55" s="97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BP55" s="3">
        <v>90</v>
      </c>
      <c r="BQ55" s="3">
        <v>10</v>
      </c>
    </row>
    <row r="56" spans="1:69">
      <c r="A56" s="71"/>
      <c r="B56" s="71"/>
      <c r="C56" s="97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BP56" s="3">
        <v>90</v>
      </c>
      <c r="BQ56" s="3">
        <v>10</v>
      </c>
    </row>
    <row r="57" spans="1:69">
      <c r="A57" s="71"/>
      <c r="B57" s="71"/>
      <c r="C57" s="97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BP57" s="3">
        <v>90</v>
      </c>
      <c r="BQ57" s="3">
        <v>10</v>
      </c>
    </row>
    <row r="58" spans="1:69">
      <c r="A58" s="71"/>
      <c r="B58" s="71"/>
      <c r="C58" s="97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BP58" s="3">
        <v>90</v>
      </c>
      <c r="BQ58" s="3">
        <v>10</v>
      </c>
    </row>
    <row r="59" spans="1:69">
      <c r="A59" s="71"/>
      <c r="B59" s="71"/>
      <c r="C59" s="97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69">
      <c r="A60" s="71"/>
      <c r="B60" s="71"/>
      <c r="C60" s="97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  <row r="61" spans="1:69">
      <c r="A61" s="71"/>
      <c r="B61" s="71"/>
      <c r="C61" s="97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</row>
    <row r="62" spans="1:69">
      <c r="A62" s="71"/>
      <c r="B62" s="71"/>
      <c r="C62" s="97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</row>
    <row r="63" spans="1:69">
      <c r="A63" s="71"/>
      <c r="B63" s="71"/>
      <c r="C63" s="97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</row>
    <row r="64" spans="1:69">
      <c r="A64" s="71"/>
      <c r="B64" s="71"/>
      <c r="C64" s="97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</row>
    <row r="65" spans="1:27">
      <c r="A65" s="71"/>
      <c r="B65" s="71"/>
      <c r="C65" s="97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</row>
    <row r="66" spans="1:27">
      <c r="A66" s="71"/>
      <c r="B66" s="71"/>
      <c r="C66" s="97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</row>
    <row r="67" spans="1:27">
      <c r="A67" s="71"/>
      <c r="B67" s="71"/>
      <c r="C67" s="97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</row>
    <row r="68" spans="1:27">
      <c r="A68" s="71"/>
      <c r="B68" s="71"/>
      <c r="C68" s="97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</row>
    <row r="69" spans="1:27">
      <c r="A69" s="71"/>
      <c r="B69" s="71"/>
      <c r="C69" s="97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</row>
    <row r="70" spans="1:27">
      <c r="A70" s="71"/>
      <c r="B70" s="71"/>
      <c r="C70" s="97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</row>
    <row r="71" spans="1:27">
      <c r="A71" s="71"/>
      <c r="B71" s="71"/>
      <c r="C71" s="97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1:27">
      <c r="A72" s="71"/>
      <c r="B72" s="71"/>
      <c r="C72" s="97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</row>
    <row r="73" spans="1:27">
      <c r="A73" s="71"/>
      <c r="B73" s="71"/>
      <c r="C73" s="97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</row>
    <row r="74" spans="1:27">
      <c r="A74" s="71"/>
      <c r="B74" s="71"/>
      <c r="C74" s="97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</row>
    <row r="75" spans="1:27">
      <c r="A75" s="71"/>
      <c r="B75" s="71"/>
      <c r="C75" s="97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</row>
    <row r="76" spans="1:27">
      <c r="A76" s="71"/>
      <c r="B76" s="71"/>
      <c r="C76" s="97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</row>
    <row r="77" spans="1:27">
      <c r="A77" s="71"/>
      <c r="B77" s="71"/>
      <c r="C77" s="97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</row>
    <row r="78" spans="1:27">
      <c r="A78" s="71"/>
      <c r="B78" s="71"/>
      <c r="C78" s="97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</row>
    <row r="79" spans="1:27">
      <c r="A79" s="71"/>
      <c r="B79" s="71"/>
      <c r="C79" s="97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</row>
    <row r="80" spans="1:27">
      <c r="A80" s="71"/>
      <c r="B80" s="71"/>
      <c r="C80" s="97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  <row r="81" spans="1:27">
      <c r="A81" s="71"/>
      <c r="B81" s="71"/>
      <c r="C81" s="97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</row>
    <row r="82" spans="1:27">
      <c r="A82" s="71"/>
      <c r="B82" s="71"/>
      <c r="C82" s="97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</row>
    <row r="83" spans="1:27">
      <c r="A83" s="71"/>
      <c r="B83" s="71"/>
      <c r="C83" s="97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</row>
    <row r="84" spans="1:27">
      <c r="A84" s="71"/>
      <c r="B84" s="71"/>
      <c r="C84" s="97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</row>
    <row r="85" spans="1:27">
      <c r="A85" s="71"/>
      <c r="B85" s="71"/>
      <c r="C85" s="97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</row>
    <row r="86" spans="1:27">
      <c r="A86" s="71"/>
      <c r="B86" s="71"/>
      <c r="C86" s="97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</row>
    <row r="87" spans="1:27">
      <c r="A87" s="71"/>
      <c r="B87" s="71"/>
      <c r="C87" s="97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</row>
    <row r="88" spans="1:27">
      <c r="A88" s="71"/>
      <c r="B88" s="71"/>
      <c r="C88" s="97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</row>
    <row r="89" spans="1:27">
      <c r="A89" s="71"/>
      <c r="B89" s="71"/>
      <c r="C89" s="97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</row>
    <row r="90" spans="1:27">
      <c r="A90" s="71"/>
      <c r="B90" s="71"/>
      <c r="C90" s="97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</row>
    <row r="91" spans="1:27">
      <c r="A91" s="71"/>
      <c r="B91" s="71"/>
      <c r="C91" s="97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</row>
    <row r="92" spans="1:27">
      <c r="A92" s="71"/>
      <c r="B92" s="71"/>
      <c r="C92" s="97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</row>
    <row r="93" spans="1:27">
      <c r="A93" s="71"/>
      <c r="B93" s="71"/>
      <c r="C93" s="97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</row>
    <row r="94" spans="1:27">
      <c r="A94" s="71"/>
      <c r="B94" s="71"/>
      <c r="C94" s="97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</row>
    <row r="95" spans="1:27">
      <c r="A95" s="71"/>
      <c r="B95" s="71"/>
      <c r="C95" s="97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</row>
    <row r="96" spans="1:27">
      <c r="A96" s="71"/>
      <c r="B96" s="71"/>
      <c r="C96" s="97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</row>
    <row r="97" spans="1:27">
      <c r="A97" s="71"/>
      <c r="B97" s="71"/>
      <c r="C97" s="97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</row>
    <row r="98" spans="1:27">
      <c r="A98" s="71"/>
      <c r="B98" s="71"/>
      <c r="C98" s="97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</row>
    <row r="99" spans="1:27">
      <c r="A99" s="71"/>
      <c r="B99" s="71"/>
      <c r="C99" s="97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</row>
    <row r="100" spans="1:27">
      <c r="A100" s="71"/>
      <c r="B100" s="71"/>
      <c r="C100" s="97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</row>
    <row r="101" spans="1:27">
      <c r="A101" s="71"/>
      <c r="B101" s="71"/>
      <c r="C101" s="97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</row>
    <row r="102" spans="1:27">
      <c r="A102" s="71"/>
      <c r="B102" s="71"/>
      <c r="C102" s="97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</row>
    <row r="103" spans="1:27">
      <c r="A103" s="71"/>
      <c r="B103" s="71"/>
      <c r="C103" s="97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</row>
    <row r="104" spans="1:27">
      <c r="A104" s="71"/>
      <c r="B104" s="71"/>
      <c r="C104" s="97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</row>
    <row r="105" spans="1:27">
      <c r="A105" s="71"/>
      <c r="B105" s="71"/>
      <c r="C105" s="97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</row>
    <row r="106" spans="1:27">
      <c r="A106" s="71"/>
      <c r="B106" s="71"/>
      <c r="C106" s="97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</row>
    <row r="107" spans="1:27">
      <c r="A107" s="71"/>
      <c r="B107" s="71"/>
      <c r="C107" s="97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</row>
    <row r="108" spans="1:27">
      <c r="A108" s="71"/>
      <c r="B108" s="71"/>
      <c r="C108" s="97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</row>
    <row r="109" spans="1:27">
      <c r="A109" s="71"/>
      <c r="B109" s="71"/>
      <c r="C109" s="97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</row>
    <row r="110" spans="1:27">
      <c r="A110" s="71"/>
      <c r="B110" s="71"/>
      <c r="C110" s="97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</row>
    <row r="111" spans="1:27">
      <c r="A111" s="71"/>
      <c r="B111" s="71"/>
      <c r="C111" s="97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</row>
    <row r="112" spans="1:27">
      <c r="A112" s="71"/>
      <c r="B112" s="71"/>
      <c r="C112" s="97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</row>
    <row r="113" spans="1:27">
      <c r="A113" s="71"/>
      <c r="B113" s="71"/>
      <c r="C113" s="97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</row>
    <row r="114" spans="1:27">
      <c r="A114" s="71"/>
      <c r="B114" s="71"/>
      <c r="C114" s="97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</row>
    <row r="115" spans="1:27">
      <c r="A115" s="71"/>
      <c r="B115" s="71"/>
      <c r="C115" s="97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</row>
    <row r="116" spans="1:27">
      <c r="A116" s="71"/>
      <c r="B116" s="71"/>
      <c r="C116" s="97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</row>
    <row r="117" spans="1:27">
      <c r="A117" s="71"/>
      <c r="B117" s="71"/>
      <c r="C117" s="97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</row>
    <row r="118" spans="1:27">
      <c r="A118" s="71"/>
      <c r="B118" s="71"/>
      <c r="C118" s="97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</row>
    <row r="119" spans="1:27">
      <c r="A119" s="71"/>
      <c r="B119" s="71"/>
      <c r="C119" s="97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</row>
    <row r="120" spans="1:27">
      <c r="A120" s="71"/>
      <c r="B120" s="71"/>
      <c r="C120" s="97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</row>
    <row r="121" spans="1:27">
      <c r="A121" s="71"/>
      <c r="B121" s="71"/>
      <c r="C121" s="97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</row>
    <row r="122" spans="1:27">
      <c r="A122" s="71"/>
      <c r="B122" s="71"/>
      <c r="C122" s="97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</row>
    <row r="123" spans="1:27">
      <c r="A123" s="71"/>
      <c r="B123" s="71"/>
      <c r="C123" s="97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</row>
    <row r="124" spans="1:27">
      <c r="A124" s="71"/>
      <c r="B124" s="71"/>
      <c r="C124" s="97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</row>
    <row r="125" spans="1:27">
      <c r="A125" s="71"/>
      <c r="B125" s="71"/>
      <c r="C125" s="97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</row>
    <row r="126" spans="1:27">
      <c r="A126" s="71"/>
      <c r="B126" s="71"/>
      <c r="C126" s="97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</row>
    <row r="127" spans="1:27">
      <c r="A127" s="71"/>
      <c r="B127" s="71"/>
      <c r="C127" s="97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</row>
    <row r="128" spans="1:27">
      <c r="A128" s="71"/>
      <c r="B128" s="71"/>
      <c r="C128" s="97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</row>
    <row r="129" spans="1:27">
      <c r="A129" s="71"/>
      <c r="B129" s="71"/>
      <c r="C129" s="97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</row>
    <row r="130" spans="1:27">
      <c r="A130" s="71"/>
      <c r="B130" s="71"/>
      <c r="C130" s="97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</row>
    <row r="131" spans="1:27">
      <c r="A131" s="71"/>
      <c r="B131" s="71"/>
      <c r="C131" s="97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</row>
    <row r="132" spans="1:27">
      <c r="A132" s="71"/>
      <c r="B132" s="71"/>
      <c r="C132" s="97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</row>
    <row r="133" spans="1:27">
      <c r="A133" s="71"/>
      <c r="B133" s="71"/>
      <c r="C133" s="97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</row>
    <row r="134" spans="1:27">
      <c r="A134" s="71"/>
      <c r="B134" s="71"/>
      <c r="C134" s="97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</row>
    <row r="135" spans="1:27">
      <c r="A135" s="71"/>
      <c r="B135" s="71"/>
      <c r="C135" s="97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</row>
    <row r="136" spans="1:27">
      <c r="A136" s="71"/>
      <c r="B136" s="71"/>
      <c r="C136" s="97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</row>
    <row r="137" spans="1:27">
      <c r="A137" s="71"/>
      <c r="B137" s="71"/>
      <c r="C137" s="97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</row>
    <row r="138" spans="1:27">
      <c r="A138" s="71"/>
      <c r="B138" s="71"/>
      <c r="C138" s="97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</row>
    <row r="139" spans="1:27">
      <c r="A139" s="71"/>
      <c r="B139" s="71"/>
      <c r="C139" s="97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</row>
  </sheetData>
  <sheetProtection formatColumns="0" selectLockedCells="1"/>
  <mergeCells count="23">
    <mergeCell ref="B26:B29"/>
    <mergeCell ref="B30:B33"/>
    <mergeCell ref="B34:B37"/>
    <mergeCell ref="B38:B41"/>
    <mergeCell ref="B42:B45"/>
    <mergeCell ref="B6:B9"/>
    <mergeCell ref="B10:B13"/>
    <mergeCell ref="B14:B17"/>
    <mergeCell ref="B18:B21"/>
    <mergeCell ref="B22:B25"/>
    <mergeCell ref="V4:X4"/>
    <mergeCell ref="O3:P3"/>
    <mergeCell ref="V3:Z3"/>
    <mergeCell ref="E3:F3"/>
    <mergeCell ref="G3:H3"/>
    <mergeCell ref="R3:T3"/>
    <mergeCell ref="AR3:AT3"/>
    <mergeCell ref="M3:N3"/>
    <mergeCell ref="E1:AB1"/>
    <mergeCell ref="B3:C3"/>
    <mergeCell ref="AE3:AI3"/>
    <mergeCell ref="AJ3:AL3"/>
    <mergeCell ref="AM3:AQ3"/>
  </mergeCells>
  <conditionalFormatting sqref="H6:H45">
    <cfRule type="expression" priority="2">
      <formula>"si($H$6&lt;&gt;3;""Faux"")"</formula>
    </cfRule>
  </conditionalFormatting>
  <conditionalFormatting sqref="H6:H45">
    <cfRule type="expression" priority="1">
      <formula>"si($H$6&lt;&gt;3;""Faux"")"</formula>
    </cfRule>
  </conditionalFormatting>
  <dataValidations xWindow="376" yWindow="389" count="18">
    <dataValidation allowBlank="1" showInputMessage="1" showErrorMessage="1" promptTitle="Obligatoire" prompt="Fonctionnement" sqref="V5:V45" xr:uid="{00000000-0002-0000-0200-000000000000}"/>
    <dataValidation allowBlank="1" showInputMessage="1" showErrorMessage="1" promptTitle="Obligatoire" prompt="Séjour" sqref="W5:W45" xr:uid="{00000000-0002-0000-0200-000001000000}"/>
    <dataValidation allowBlank="1" showInputMessage="1" showErrorMessage="1" promptTitle="Ne pas compléter" prompt="TOTAL" sqref="X5:X45" xr:uid="{00000000-0002-0000-0200-000002000000}"/>
    <dataValidation allowBlank="1" showInputMessage="1" showErrorMessage="1" promptTitle="Ne pas compléter" prompt="Automatique" sqref="Y5:Y45" xr:uid="{00000000-0002-0000-0200-000003000000}"/>
    <dataValidation allowBlank="1" showInputMessage="1" showErrorMessage="1" promptTitle="Automatique" prompt="Calcul Groupe x Effectif" sqref="K5" xr:uid="{00000000-0002-0000-0200-000004000000}"/>
    <dataValidation operator="greaterThan" allowBlank="1" showInputMessage="1" error="Doir tere suppérieur à 3_x000a_" promptTitle="Automatique" prompt="Attention: doit etre multiple de 3, adapter le nb de sessions - Pas de sessions de plus de 12h" sqref="H5:H45" xr:uid="{00000000-0002-0000-0200-000005000000}"/>
    <dataValidation type="list" allowBlank="1" showInputMessage="1" showErrorMessage="1" promptTitle="Obligatoire" prompt="Nombre" sqref="P5:P45" xr:uid="{00000000-0002-0000-0200-000006000000}">
      <formula1>$BE$6:$BE$10</formula1>
    </dataValidation>
    <dataValidation type="list" allowBlank="1" showInputMessage="1" showErrorMessage="1" promptTitle="Obligatoire" prompt="Nombre" sqref="O5:O45" xr:uid="{00000000-0002-0000-0200-000007000000}">
      <formula1>$BE$6:$BE$14</formula1>
    </dataValidation>
    <dataValidation type="list" allowBlank="1" showInputMessage="1" showErrorMessage="1" promptTitle="Obligatoire" prompt="Présentiel ou non" sqref="N5:N45" xr:uid="{00000000-0002-0000-0200-000008000000}">
      <formula1>$AY$6:$AY$8</formula1>
    </dataValidation>
    <dataValidation type="list" allowBlank="1" showInputMessage="1" showErrorMessage="1" promptTitle="OBLIGATOIRE" prompt="Nombre" sqref="G5:G45" xr:uid="{00000000-0002-0000-0200-000009000000}">
      <formula1>$BD$6:$BD$11</formula1>
    </dataValidation>
    <dataValidation type="list" allowBlank="1" showInputMessage="1" showErrorMessage="1" prompt="Obligatoire" sqref="E5:E45" xr:uid="{00000000-0002-0000-0200-00000A000000}">
      <formula1>$AZ$6:$AZ$12</formula1>
    </dataValidation>
    <dataValidation type="list" allowBlank="1" showInputMessage="1" showErrorMessage="1" prompt="Obligatoire" sqref="F5:F45" xr:uid="{00000000-0002-0000-0200-00000B000000}">
      <formula1>$BA$6:$BA$7</formula1>
    </dataValidation>
    <dataValidation type="list" allowBlank="1" showInputMessage="1" showErrorMessage="1" prompt="Obligatoire" sqref="J5:J45" xr:uid="{00000000-0002-0000-0200-00000C000000}">
      <formula1>$BC$6:$BC$11</formula1>
    </dataValidation>
    <dataValidation type="list" allowBlank="1" showInputMessage="1" showErrorMessage="1" prompt="Obligatoire" sqref="I5:I45" xr:uid="{00000000-0002-0000-0200-00000D000000}">
      <formula1>$BD$6:$BD$9</formula1>
    </dataValidation>
    <dataValidation type="list" allowBlank="1" showInputMessage="1" showErrorMessage="1" promptTitle="Obligatoire" prompt="Vers le lieu de formation" sqref="T5:T45" xr:uid="{00000000-0002-0000-0200-00000E000000}">
      <formula1>$BH$6:$BH$8</formula1>
    </dataValidation>
    <dataValidation type="list" allowBlank="1" showInputMessage="1" showErrorMessage="1" promptTitle="Obligatoire" prompt="Nombre" sqref="R5:R45" xr:uid="{00000000-0002-0000-0200-00000F000000}">
      <formula1>$BG$6:$BG$10</formula1>
    </dataValidation>
    <dataValidation type="list" allowBlank="1" showInputMessage="1" showErrorMessage="1" promptTitle="Vacations pers. EN Uniquement" prompt="Dans Gaia: Saisir le montant calculé en colonne Y (Intervenants)" sqref="S5:S45" xr:uid="{00000000-0002-0000-0200-000010000000}">
      <formula1>$BG$6:$BG$10</formula1>
    </dataValidation>
    <dataValidation type="list" allowBlank="1" showInputMessage="1" showErrorMessage="1" promptTitle="Obligatoire" prompt="Choisir" sqref="M5:M45" xr:uid="{00000000-0002-0000-0200-000011000000}">
      <formula1>$AX$6:$AX$8</formula1>
    </dataValidation>
  </dataValidations>
  <pageMargins left="0.7" right="0.7" top="0.75" bottom="0.75" header="0.3" footer="0.3"/>
  <pageSetup paperSize="8" scale="5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1"/>
  <sheetViews>
    <sheetView tabSelected="1" zoomScale="90" zoomScaleNormal="90" workbookViewId="0">
      <selection activeCell="C36" sqref="C36"/>
    </sheetView>
  </sheetViews>
  <sheetFormatPr baseColWidth="10" defaultRowHeight="15"/>
  <cols>
    <col min="1" max="1" width="50.7109375" style="1" customWidth="1"/>
    <col min="2" max="2" width="20.7109375" style="1" customWidth="1"/>
    <col min="3" max="7" width="50.7109375" style="1" customWidth="1"/>
    <col min="8" max="16384" width="11.42578125" style="1"/>
  </cols>
  <sheetData>
    <row r="1" spans="1:10" ht="41.25" customHeight="1">
      <c r="A1" s="324" t="s">
        <v>733</v>
      </c>
      <c r="B1" s="325" t="s">
        <v>741</v>
      </c>
      <c r="C1" s="324" t="s">
        <v>734</v>
      </c>
      <c r="D1" s="324" t="s">
        <v>749</v>
      </c>
      <c r="E1" s="324" t="s">
        <v>786</v>
      </c>
      <c r="F1" s="324" t="s">
        <v>782</v>
      </c>
    </row>
    <row r="2" spans="1:10" ht="33.75" customHeight="1">
      <c r="A2" s="383" t="s">
        <v>799</v>
      </c>
      <c r="B2" s="386" t="s">
        <v>798</v>
      </c>
      <c r="C2" s="326" t="s">
        <v>827</v>
      </c>
      <c r="D2" s="326" t="s">
        <v>750</v>
      </c>
      <c r="E2" s="327" t="s">
        <v>788</v>
      </c>
      <c r="F2" s="328"/>
    </row>
    <row r="3" spans="1:10" ht="32.25" customHeight="1">
      <c r="A3" s="383"/>
      <c r="B3" s="386"/>
      <c r="C3" s="326" t="s">
        <v>828</v>
      </c>
      <c r="D3" s="326" t="s">
        <v>787</v>
      </c>
      <c r="E3" s="327" t="s">
        <v>789</v>
      </c>
      <c r="F3" s="328"/>
    </row>
    <row r="4" spans="1:10" ht="19.5" customHeight="1">
      <c r="A4" s="383"/>
      <c r="B4" s="386"/>
      <c r="C4" s="326" t="s">
        <v>829</v>
      </c>
      <c r="D4" s="326" t="s">
        <v>783</v>
      </c>
      <c r="E4" s="327" t="s">
        <v>735</v>
      </c>
      <c r="F4" s="328"/>
    </row>
    <row r="5" spans="1:10" ht="50.1" customHeight="1">
      <c r="A5" s="383"/>
      <c r="B5" s="386"/>
      <c r="C5" s="326" t="s">
        <v>830</v>
      </c>
      <c r="D5" s="326" t="s">
        <v>791</v>
      </c>
      <c r="E5" s="327" t="s">
        <v>790</v>
      </c>
      <c r="F5" s="328"/>
    </row>
    <row r="6" spans="1:10" ht="37.5" customHeight="1">
      <c r="A6" s="383"/>
      <c r="B6" s="386"/>
      <c r="C6" s="326" t="s">
        <v>831</v>
      </c>
      <c r="D6" s="326" t="s">
        <v>792</v>
      </c>
      <c r="E6" s="327" t="s">
        <v>784</v>
      </c>
      <c r="F6" s="328"/>
    </row>
    <row r="7" spans="1:10" ht="34.5" customHeight="1">
      <c r="A7" s="384" t="s">
        <v>793</v>
      </c>
      <c r="B7" s="387" t="s">
        <v>772</v>
      </c>
      <c r="C7" s="343" t="s">
        <v>852</v>
      </c>
      <c r="D7" s="343" t="s">
        <v>751</v>
      </c>
      <c r="E7" s="329" t="s">
        <v>753</v>
      </c>
      <c r="F7" s="330"/>
    </row>
    <row r="8" spans="1:10" ht="35.25" customHeight="1">
      <c r="A8" s="385"/>
      <c r="B8" s="387"/>
      <c r="C8" s="343" t="s">
        <v>853</v>
      </c>
      <c r="D8" s="343" t="s">
        <v>794</v>
      </c>
      <c r="E8" s="329" t="s">
        <v>785</v>
      </c>
      <c r="F8" s="330"/>
    </row>
    <row r="9" spans="1:10" ht="33.75" customHeight="1">
      <c r="A9" s="385"/>
      <c r="B9" s="387"/>
      <c r="C9" s="343" t="s">
        <v>854</v>
      </c>
      <c r="D9" s="343" t="s">
        <v>752</v>
      </c>
      <c r="E9" s="329" t="s">
        <v>795</v>
      </c>
      <c r="F9" s="330"/>
    </row>
    <row r="10" spans="1:10" ht="36" customHeight="1">
      <c r="A10" s="385"/>
      <c r="B10" s="387"/>
      <c r="C10" s="343" t="s">
        <v>855</v>
      </c>
      <c r="D10" s="343" t="s">
        <v>796</v>
      </c>
      <c r="E10" s="333" t="s">
        <v>825</v>
      </c>
      <c r="F10" s="330"/>
    </row>
    <row r="11" spans="1:10" s="321" customFormat="1" ht="34.5" customHeight="1">
      <c r="A11" s="388" t="s">
        <v>797</v>
      </c>
      <c r="B11" s="389" t="s">
        <v>781</v>
      </c>
      <c r="C11" s="331" t="s">
        <v>849</v>
      </c>
      <c r="D11" s="331" t="s">
        <v>800</v>
      </c>
      <c r="E11" s="327" t="s">
        <v>801</v>
      </c>
      <c r="F11" s="328"/>
      <c r="G11" s="322"/>
      <c r="H11" s="322"/>
      <c r="I11" s="322"/>
      <c r="J11" s="322"/>
    </row>
    <row r="12" spans="1:10" s="321" customFormat="1" ht="33.75" customHeight="1">
      <c r="A12" s="388"/>
      <c r="B12" s="389"/>
      <c r="C12" s="331" t="s">
        <v>850</v>
      </c>
      <c r="D12" s="331" t="s">
        <v>754</v>
      </c>
      <c r="E12" s="327" t="s">
        <v>802</v>
      </c>
      <c r="F12" s="328"/>
      <c r="G12" s="322"/>
      <c r="H12" s="322"/>
      <c r="I12" s="322"/>
      <c r="J12" s="322"/>
    </row>
    <row r="13" spans="1:10" s="321" customFormat="1" ht="35.25" customHeight="1">
      <c r="A13" s="388"/>
      <c r="B13" s="389"/>
      <c r="C13" s="331" t="s">
        <v>851</v>
      </c>
      <c r="D13" s="331" t="s">
        <v>755</v>
      </c>
      <c r="E13" s="327" t="s">
        <v>744</v>
      </c>
      <c r="F13" s="328"/>
      <c r="G13" s="322"/>
      <c r="H13" s="322"/>
      <c r="I13" s="322"/>
      <c r="J13" s="322"/>
    </row>
    <row r="14" spans="1:10" ht="36" customHeight="1">
      <c r="A14" s="384" t="s">
        <v>773</v>
      </c>
      <c r="B14" s="387" t="s">
        <v>774</v>
      </c>
      <c r="C14" s="342" t="s">
        <v>832</v>
      </c>
      <c r="D14" s="342" t="s">
        <v>803</v>
      </c>
      <c r="E14" s="329" t="s">
        <v>804</v>
      </c>
      <c r="F14" s="330"/>
      <c r="G14" s="322"/>
      <c r="H14" s="322"/>
      <c r="I14" s="322"/>
      <c r="J14" s="322"/>
    </row>
    <row r="15" spans="1:10" ht="35.25" customHeight="1">
      <c r="A15" s="384"/>
      <c r="B15" s="387"/>
      <c r="C15" s="342" t="s">
        <v>833</v>
      </c>
      <c r="D15" s="342" t="s">
        <v>756</v>
      </c>
      <c r="E15" s="329" t="s">
        <v>745</v>
      </c>
      <c r="F15" s="330"/>
      <c r="G15" s="322"/>
      <c r="H15" s="322"/>
      <c r="I15" s="322"/>
      <c r="J15" s="322"/>
    </row>
    <row r="16" spans="1:10" ht="33.75" customHeight="1">
      <c r="A16" s="390" t="s">
        <v>775</v>
      </c>
      <c r="B16" s="389" t="s">
        <v>776</v>
      </c>
      <c r="C16" s="331" t="s">
        <v>845</v>
      </c>
      <c r="D16" s="331" t="s">
        <v>805</v>
      </c>
      <c r="E16" s="336" t="s">
        <v>806</v>
      </c>
      <c r="F16" s="328"/>
      <c r="G16" s="322"/>
      <c r="H16" s="322"/>
      <c r="I16" s="322"/>
      <c r="J16" s="322"/>
    </row>
    <row r="17" spans="1:10" ht="50.1" customHeight="1">
      <c r="A17" s="390"/>
      <c r="B17" s="389"/>
      <c r="C17" s="331" t="s">
        <v>846</v>
      </c>
      <c r="D17" s="331" t="s">
        <v>757</v>
      </c>
      <c r="E17" s="327" t="s">
        <v>746</v>
      </c>
      <c r="F17" s="328"/>
      <c r="G17" s="322"/>
      <c r="H17" s="322"/>
      <c r="I17" s="322"/>
      <c r="J17" s="322"/>
    </row>
    <row r="18" spans="1:10" ht="35.25" customHeight="1">
      <c r="A18" s="390"/>
      <c r="B18" s="389"/>
      <c r="C18" s="331" t="s">
        <v>847</v>
      </c>
      <c r="D18" s="331" t="s">
        <v>758</v>
      </c>
      <c r="E18" s="327" t="s">
        <v>747</v>
      </c>
      <c r="F18" s="328"/>
      <c r="G18" s="322"/>
      <c r="H18" s="322"/>
      <c r="I18" s="322"/>
      <c r="J18" s="322"/>
    </row>
    <row r="19" spans="1:10" ht="19.5" customHeight="1">
      <c r="A19" s="384" t="s">
        <v>777</v>
      </c>
      <c r="B19" s="387" t="s">
        <v>776</v>
      </c>
      <c r="C19" s="342" t="s">
        <v>842</v>
      </c>
      <c r="D19" s="342" t="s">
        <v>759</v>
      </c>
      <c r="E19" s="329" t="s">
        <v>807</v>
      </c>
      <c r="F19" s="330"/>
    </row>
    <row r="20" spans="1:10" ht="35.25" customHeight="1">
      <c r="A20" s="384"/>
      <c r="B20" s="387"/>
      <c r="C20" s="342" t="s">
        <v>843</v>
      </c>
      <c r="D20" s="342" t="s">
        <v>808</v>
      </c>
      <c r="E20" s="329" t="s">
        <v>824</v>
      </c>
      <c r="F20" s="330"/>
    </row>
    <row r="21" spans="1:10" ht="34.5" customHeight="1">
      <c r="A21" s="384"/>
      <c r="B21" s="387"/>
      <c r="C21" s="342" t="s">
        <v>844</v>
      </c>
      <c r="D21" s="342" t="s">
        <v>809</v>
      </c>
      <c r="E21" s="329" t="s">
        <v>823</v>
      </c>
      <c r="F21" s="330"/>
    </row>
    <row r="22" spans="1:10" ht="99.95" customHeight="1">
      <c r="A22" s="332" t="s">
        <v>780</v>
      </c>
      <c r="B22" s="334" t="s">
        <v>742</v>
      </c>
      <c r="C22" s="331" t="s">
        <v>848</v>
      </c>
      <c r="D22" s="331" t="s">
        <v>822</v>
      </c>
      <c r="E22" s="337" t="s">
        <v>821</v>
      </c>
      <c r="F22" s="328"/>
    </row>
    <row r="23" spans="1:10" ht="20.25" customHeight="1">
      <c r="A23" s="384" t="s">
        <v>779</v>
      </c>
      <c r="B23" s="391" t="s">
        <v>810</v>
      </c>
      <c r="C23" s="342" t="s">
        <v>838</v>
      </c>
      <c r="D23" s="342" t="s">
        <v>760</v>
      </c>
      <c r="E23" s="329" t="s">
        <v>811</v>
      </c>
      <c r="F23" s="330"/>
    </row>
    <row r="24" spans="1:10" ht="34.5" customHeight="1">
      <c r="A24" s="384"/>
      <c r="B24" s="391"/>
      <c r="C24" s="342" t="s">
        <v>840</v>
      </c>
      <c r="D24" s="342" t="s">
        <v>761</v>
      </c>
      <c r="E24" s="329" t="s">
        <v>812</v>
      </c>
      <c r="F24" s="330"/>
    </row>
    <row r="25" spans="1:10" ht="35.25" customHeight="1">
      <c r="A25" s="384"/>
      <c r="B25" s="391"/>
      <c r="C25" s="342" t="s">
        <v>839</v>
      </c>
      <c r="D25" s="342" t="s">
        <v>762</v>
      </c>
      <c r="E25" s="329" t="s">
        <v>765</v>
      </c>
      <c r="F25" s="330"/>
    </row>
    <row r="26" spans="1:10" ht="36" customHeight="1">
      <c r="A26" s="384"/>
      <c r="B26" s="391"/>
      <c r="C26" s="342" t="s">
        <v>841</v>
      </c>
      <c r="D26" s="342" t="s">
        <v>763</v>
      </c>
      <c r="E26" s="329" t="s">
        <v>764</v>
      </c>
      <c r="F26" s="330"/>
    </row>
    <row r="27" spans="1:10" ht="20.25" customHeight="1">
      <c r="A27" s="390" t="s">
        <v>736</v>
      </c>
      <c r="B27" s="389" t="s">
        <v>778</v>
      </c>
      <c r="C27" s="331" t="s">
        <v>836</v>
      </c>
      <c r="D27" s="331" t="s">
        <v>766</v>
      </c>
      <c r="E27" s="327" t="s">
        <v>813</v>
      </c>
      <c r="F27" s="328"/>
    </row>
    <row r="28" spans="1:10" ht="46.5" customHeight="1">
      <c r="A28" s="390"/>
      <c r="B28" s="389"/>
      <c r="C28" s="331" t="s">
        <v>837</v>
      </c>
      <c r="D28" s="331" t="s">
        <v>767</v>
      </c>
      <c r="E28" s="327" t="s">
        <v>814</v>
      </c>
      <c r="F28" s="328"/>
    </row>
    <row r="29" spans="1:10" ht="22.5" customHeight="1">
      <c r="A29" s="392" t="s">
        <v>737</v>
      </c>
      <c r="B29" s="391" t="s">
        <v>817</v>
      </c>
      <c r="C29" s="342" t="s">
        <v>834</v>
      </c>
      <c r="D29" s="342" t="s">
        <v>768</v>
      </c>
      <c r="E29" s="329" t="s">
        <v>770</v>
      </c>
      <c r="F29" s="330"/>
    </row>
    <row r="30" spans="1:10" ht="50.1" customHeight="1">
      <c r="A30" s="392"/>
      <c r="B30" s="391"/>
      <c r="C30" s="342" t="s">
        <v>835</v>
      </c>
      <c r="D30" s="342" t="s">
        <v>769</v>
      </c>
      <c r="E30" s="329" t="s">
        <v>771</v>
      </c>
      <c r="F30" s="330"/>
    </row>
    <row r="31" spans="1:10" ht="50.1" customHeight="1">
      <c r="A31" s="338" t="s">
        <v>738</v>
      </c>
      <c r="B31" s="335" t="s">
        <v>778</v>
      </c>
      <c r="C31" s="326" t="s">
        <v>857</v>
      </c>
      <c r="D31" s="326" t="s">
        <v>815</v>
      </c>
      <c r="E31" s="327" t="s">
        <v>816</v>
      </c>
      <c r="F31" s="328"/>
      <c r="G31" s="322"/>
      <c r="H31" s="322"/>
      <c r="I31" s="322"/>
    </row>
    <row r="32" spans="1:10" ht="80.099999999999994" customHeight="1">
      <c r="A32" s="339" t="s">
        <v>739</v>
      </c>
      <c r="B32" s="340" t="s">
        <v>743</v>
      </c>
      <c r="C32" s="342" t="s">
        <v>856</v>
      </c>
      <c r="D32" s="342" t="s">
        <v>818</v>
      </c>
      <c r="E32" s="329" t="s">
        <v>819</v>
      </c>
      <c r="F32" s="330"/>
    </row>
    <row r="33" spans="1:6" ht="50.1" customHeight="1">
      <c r="A33" s="341" t="s">
        <v>740</v>
      </c>
      <c r="B33" s="335" t="s">
        <v>748</v>
      </c>
      <c r="C33" s="331" t="s">
        <v>858</v>
      </c>
      <c r="D33" s="331" t="s">
        <v>820</v>
      </c>
      <c r="E33" s="327" t="s">
        <v>826</v>
      </c>
      <c r="F33" s="328"/>
    </row>
    <row r="34" spans="1:6" ht="21">
      <c r="A34" s="323"/>
    </row>
    <row r="35" spans="1:6" ht="21">
      <c r="A35" s="323"/>
    </row>
    <row r="36" spans="1:6" ht="21">
      <c r="A36" s="323"/>
    </row>
    <row r="37" spans="1:6" ht="21">
      <c r="A37" s="323"/>
    </row>
    <row r="38" spans="1:6" ht="21">
      <c r="A38" s="323"/>
    </row>
    <row r="39" spans="1:6" ht="21">
      <c r="A39" s="323"/>
    </row>
    <row r="40" spans="1:6" ht="21">
      <c r="A40" s="323"/>
    </row>
    <row r="41" spans="1:6" ht="21">
      <c r="A41" s="323"/>
    </row>
  </sheetData>
  <mergeCells count="18">
    <mergeCell ref="B23:B26"/>
    <mergeCell ref="A23:A26"/>
    <mergeCell ref="A29:A30"/>
    <mergeCell ref="B29:B30"/>
    <mergeCell ref="A27:A28"/>
    <mergeCell ref="B27:B28"/>
    <mergeCell ref="A2:A6"/>
    <mergeCell ref="A7:A10"/>
    <mergeCell ref="B2:B6"/>
    <mergeCell ref="B7:B10"/>
    <mergeCell ref="A19:A21"/>
    <mergeCell ref="B19:B21"/>
    <mergeCell ref="A11:A13"/>
    <mergeCell ref="B11:B13"/>
    <mergeCell ref="A14:A15"/>
    <mergeCell ref="B14:B15"/>
    <mergeCell ref="A16:A18"/>
    <mergeCell ref="B16:B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6</vt:i4>
      </vt:variant>
    </vt:vector>
  </HeadingPairs>
  <TitlesOfParts>
    <vt:vector size="10" baseType="lpstr">
      <vt:lpstr>DISPOSITIFS</vt:lpstr>
      <vt:lpstr>MODULES</vt:lpstr>
      <vt:lpstr>GESTION</vt:lpstr>
      <vt:lpstr>SYNTHÈSE</vt:lpstr>
      <vt:lpstr>MODULES!haut</vt:lpstr>
      <vt:lpstr>Objectifs</vt:lpstr>
      <vt:lpstr>Orientation</vt:lpstr>
      <vt:lpstr>DISPOSITIFS!Zone_d_impression</vt:lpstr>
      <vt:lpstr>GESTION!Zone_d_impression</vt:lpstr>
      <vt:lpstr>MODULES!Zone_d_impression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jferey</dc:creator>
  <cp:lastModifiedBy>Marion Décavé</cp:lastModifiedBy>
  <cp:lastPrinted>2021-06-14T10:30:13Z</cp:lastPrinted>
  <dcterms:created xsi:type="dcterms:W3CDTF">2021-01-25T14:17:34Z</dcterms:created>
  <dcterms:modified xsi:type="dcterms:W3CDTF">2021-09-05T20:32:36Z</dcterms:modified>
</cp:coreProperties>
</file>